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eles\Desktop\OsservaBiella 2026\"/>
    </mc:Choice>
  </mc:AlternateContent>
  <xr:revisionPtr revIDLastSave="0" documentId="13_ncr:1_{AF40357B-9CC3-492A-BBF6-16DCE25F2C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0_Introduzione" sheetId="1" r:id="rId1"/>
    <sheet name="Indicatore 1_Popolazione reside" sheetId="2" r:id="rId2"/>
    <sheet name="Indicatore 2_Densità popolazion" sheetId="3" r:id="rId3"/>
    <sheet name="Indicatore 3_Struttura demograf" sheetId="4" r:id="rId4"/>
    <sheet name="Indicatore 4_Cittadini stranier" sheetId="5" r:id="rId5"/>
    <sheet name="Indicatore 5_Minori stranieri" sheetId="6" r:id="rId6"/>
    <sheet name="Indicatore 6_Stranieri ogni 100" sheetId="7" r:id="rId7"/>
    <sheet name="Indicatore 7_Tasso di mortalità" sheetId="8" r:id="rId8"/>
    <sheet name="Indicatore 8_Tasso di natalità" sheetId="9" r:id="rId9"/>
    <sheet name="Indicatore 9_Saldo migratorio" sheetId="10" r:id="rId10"/>
    <sheet name="Indicatore 10_Età media primo p" sheetId="11" r:id="rId11"/>
    <sheet name="Indicatore 11_Numero medio di f" sheetId="12" r:id="rId12"/>
    <sheet name="Indicatore 12_Età media" sheetId="13" r:id="rId13"/>
    <sheet name="Indicatore 13_Indice di vecchia" sheetId="14" r:id="rId14"/>
    <sheet name="Indicatore 14_Indice dipendenza" sheetId="15" r:id="rId15"/>
    <sheet name="Indicatore 15_Indice di dipende" sheetId="16" r:id="rId16"/>
    <sheet name="Indicatore 16_Previsioni provin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WMr6T+Kc8IPlW0RmoA3zqdJhvGUCNgi0YRZo5gSVwB4="/>
    </ext>
  </extLst>
</workbook>
</file>

<file path=xl/calcChain.xml><?xml version="1.0" encoding="utf-8"?>
<calcChain xmlns="http://schemas.openxmlformats.org/spreadsheetml/2006/main">
  <c r="AO16" i="6" l="1"/>
  <c r="AN16" i="6"/>
  <c r="AL16" i="6"/>
  <c r="AI16" i="6"/>
  <c r="AG16" i="6"/>
  <c r="AD16" i="6"/>
  <c r="AB16" i="6"/>
  <c r="Z16" i="6"/>
  <c r="Y16" i="6"/>
  <c r="W16" i="6"/>
  <c r="U16" i="6"/>
  <c r="T16" i="6"/>
  <c r="R16" i="6"/>
  <c r="P16" i="6"/>
  <c r="O16" i="6"/>
  <c r="M16" i="6"/>
  <c r="K16" i="6"/>
  <c r="J16" i="6"/>
  <c r="H16" i="6"/>
  <c r="F16" i="6"/>
  <c r="E16" i="6"/>
  <c r="C16" i="6"/>
  <c r="AN15" i="6"/>
  <c r="AL15" i="6"/>
  <c r="AI15" i="6"/>
  <c r="AG15" i="6"/>
  <c r="AD15" i="6"/>
  <c r="AB15" i="6"/>
  <c r="Z15" i="6"/>
  <c r="Y15" i="6"/>
  <c r="W15" i="6"/>
  <c r="U15" i="6"/>
  <c r="T15" i="6"/>
  <c r="R15" i="6"/>
  <c r="P15" i="6"/>
  <c r="O15" i="6"/>
  <c r="M15" i="6"/>
  <c r="K15" i="6"/>
  <c r="J15" i="6"/>
  <c r="H15" i="6"/>
  <c r="F15" i="6"/>
  <c r="E15" i="6"/>
  <c r="C15" i="6"/>
  <c r="AN14" i="6"/>
  <c r="AL14" i="6"/>
  <c r="AI14" i="6"/>
  <c r="AG14" i="6"/>
  <c r="AD14" i="6"/>
  <c r="AB14" i="6"/>
  <c r="Z14" i="6"/>
  <c r="Y14" i="6"/>
  <c r="W14" i="6"/>
  <c r="U14" i="6"/>
  <c r="T14" i="6"/>
  <c r="R14" i="6"/>
  <c r="P14" i="6"/>
  <c r="O14" i="6"/>
  <c r="M14" i="6"/>
  <c r="K14" i="6"/>
  <c r="J14" i="6"/>
  <c r="H14" i="6"/>
  <c r="F14" i="6"/>
  <c r="E14" i="6"/>
  <c r="C14" i="6"/>
  <c r="Y6" i="6"/>
  <c r="X6" i="6"/>
  <c r="V6" i="6"/>
  <c r="U6" i="6"/>
  <c r="S6" i="6"/>
  <c r="R6" i="6"/>
  <c r="P6" i="6"/>
  <c r="O6" i="6"/>
  <c r="M6" i="6"/>
  <c r="L6" i="6"/>
  <c r="J6" i="6"/>
  <c r="I6" i="6"/>
  <c r="G6" i="6"/>
  <c r="F6" i="6"/>
  <c r="D6" i="6"/>
  <c r="C6" i="6"/>
  <c r="Y5" i="6"/>
  <c r="X5" i="6"/>
  <c r="V5" i="6"/>
  <c r="U5" i="6"/>
  <c r="S5" i="6"/>
  <c r="R5" i="6"/>
  <c r="P5" i="6"/>
  <c r="O5" i="6"/>
  <c r="M5" i="6"/>
  <c r="L5" i="6"/>
  <c r="J5" i="6"/>
  <c r="I5" i="6"/>
  <c r="G5" i="6"/>
  <c r="F5" i="6"/>
  <c r="D5" i="6"/>
  <c r="C5" i="6"/>
  <c r="Y4" i="6"/>
  <c r="X4" i="6"/>
  <c r="V4" i="6"/>
  <c r="U4" i="6"/>
  <c r="S4" i="6"/>
  <c r="P4" i="6"/>
  <c r="M4" i="6"/>
  <c r="J4" i="6"/>
  <c r="G4" i="6"/>
  <c r="D4" i="6"/>
  <c r="AN16" i="5"/>
  <c r="AL16" i="5"/>
  <c r="AI16" i="5"/>
  <c r="AG16" i="5"/>
  <c r="AD16" i="5"/>
  <c r="AB16" i="5"/>
  <c r="Z16" i="5"/>
  <c r="Y16" i="5"/>
  <c r="W16" i="5"/>
  <c r="U16" i="5"/>
  <c r="T16" i="5"/>
  <c r="R16" i="5"/>
  <c r="P16" i="5"/>
  <c r="O16" i="5"/>
  <c r="M16" i="5"/>
  <c r="J16" i="5"/>
  <c r="H16" i="5"/>
  <c r="E16" i="5"/>
  <c r="C16" i="5"/>
  <c r="AN15" i="5"/>
  <c r="AL15" i="5"/>
  <c r="AI15" i="5"/>
  <c r="AG15" i="5"/>
  <c r="AD15" i="5"/>
  <c r="AB15" i="5"/>
  <c r="Z15" i="5"/>
  <c r="Y15" i="5"/>
  <c r="W15" i="5"/>
  <c r="U15" i="5"/>
  <c r="T15" i="5"/>
  <c r="R15" i="5"/>
  <c r="P15" i="5"/>
  <c r="O15" i="5"/>
  <c r="M15" i="5"/>
  <c r="J15" i="5"/>
  <c r="H15" i="5"/>
  <c r="E15" i="5"/>
  <c r="C15" i="5"/>
  <c r="AN14" i="5"/>
  <c r="AL14" i="5"/>
  <c r="AI14" i="5"/>
  <c r="AG14" i="5"/>
  <c r="AD14" i="5"/>
  <c r="AB14" i="5"/>
  <c r="Z14" i="5"/>
  <c r="Y14" i="5"/>
  <c r="W14" i="5"/>
  <c r="U14" i="5"/>
  <c r="T14" i="5"/>
  <c r="R14" i="5"/>
  <c r="P14" i="5"/>
  <c r="O14" i="5"/>
  <c r="M14" i="5"/>
  <c r="J14" i="5"/>
  <c r="H14" i="5"/>
  <c r="E14" i="5"/>
  <c r="C14" i="5"/>
  <c r="Y6" i="5"/>
  <c r="X6" i="5"/>
  <c r="V6" i="5"/>
  <c r="U6" i="5"/>
  <c r="S6" i="5"/>
  <c r="R6" i="5"/>
  <c r="P6" i="5"/>
  <c r="O6" i="5"/>
  <c r="M6" i="5"/>
  <c r="L6" i="5"/>
  <c r="J6" i="5"/>
  <c r="I6" i="5"/>
  <c r="G6" i="5"/>
  <c r="F6" i="5"/>
  <c r="D6" i="5"/>
  <c r="C6" i="5"/>
  <c r="Y5" i="5"/>
  <c r="X5" i="5"/>
  <c r="V5" i="5"/>
  <c r="U5" i="5"/>
  <c r="S5" i="5"/>
  <c r="R5" i="5"/>
  <c r="P5" i="5"/>
  <c r="O5" i="5"/>
  <c r="M5" i="5"/>
  <c r="L5" i="5"/>
  <c r="J5" i="5"/>
  <c r="I5" i="5"/>
  <c r="G5" i="5"/>
  <c r="F5" i="5"/>
  <c r="D5" i="5"/>
  <c r="C5" i="5"/>
  <c r="Y4" i="5"/>
  <c r="X4" i="5"/>
  <c r="V4" i="5"/>
  <c r="U4" i="5"/>
  <c r="S4" i="5"/>
  <c r="P4" i="5"/>
  <c r="M4" i="5"/>
  <c r="J4" i="5"/>
  <c r="G4" i="5"/>
  <c r="D4" i="5"/>
  <c r="AX70" i="4"/>
  <c r="AV70" i="4"/>
  <c r="AT70" i="4"/>
  <c r="AQ70" i="4"/>
  <c r="AR70" i="4" s="1"/>
  <c r="AO70" i="4"/>
  <c r="AP70" i="4" s="1"/>
  <c r="AM70" i="4"/>
  <c r="AN70" i="4" s="1"/>
  <c r="AL70" i="4"/>
  <c r="AJ70" i="4"/>
  <c r="AH70" i="4"/>
  <c r="AF70" i="4"/>
  <c r="AD70" i="4"/>
  <c r="AB70" i="4"/>
  <c r="W70" i="4"/>
  <c r="U70" i="4"/>
  <c r="Q70" i="4"/>
  <c r="O70" i="4"/>
  <c r="K70" i="4"/>
  <c r="I70" i="4"/>
  <c r="E70" i="4"/>
  <c r="C70" i="4"/>
  <c r="AX69" i="4"/>
  <c r="AV69" i="4"/>
  <c r="AT69" i="4"/>
  <c r="AR69" i="4"/>
  <c r="AP69" i="4"/>
  <c r="AN69" i="4"/>
  <c r="AL69" i="4"/>
  <c r="AJ69" i="4"/>
  <c r="AH69" i="4"/>
  <c r="AF69" i="4"/>
  <c r="AD69" i="4"/>
  <c r="AB69" i="4"/>
  <c r="Y69" i="4"/>
  <c r="X69" i="4"/>
  <c r="V69" i="4"/>
  <c r="S69" i="4"/>
  <c r="R69" i="4"/>
  <c r="P69" i="4"/>
  <c r="M69" i="4"/>
  <c r="L69" i="4"/>
  <c r="J69" i="4"/>
  <c r="G69" i="4"/>
  <c r="F69" i="4"/>
  <c r="D69" i="4"/>
  <c r="AX68" i="4"/>
  <c r="AV68" i="4"/>
  <c r="AT68" i="4"/>
  <c r="AR68" i="4"/>
  <c r="AP68" i="4"/>
  <c r="AN68" i="4"/>
  <c r="AL68" i="4"/>
  <c r="AJ68" i="4"/>
  <c r="AH68" i="4"/>
  <c r="AF68" i="4"/>
  <c r="AD68" i="4"/>
  <c r="AB68" i="4"/>
  <c r="Y68" i="4"/>
  <c r="X68" i="4"/>
  <c r="V68" i="4"/>
  <c r="S68" i="4"/>
  <c r="R68" i="4"/>
  <c r="P68" i="4"/>
  <c r="M68" i="4"/>
  <c r="L68" i="4"/>
  <c r="J68" i="4"/>
  <c r="G68" i="4"/>
  <c r="F68" i="4"/>
  <c r="D68" i="4"/>
  <c r="AX67" i="4"/>
  <c r="AV67" i="4"/>
  <c r="AT67" i="4"/>
  <c r="AR67" i="4"/>
  <c r="AP67" i="4"/>
  <c r="AN67" i="4"/>
  <c r="AL67" i="4"/>
  <c r="AJ67" i="4"/>
  <c r="AH67" i="4"/>
  <c r="AF67" i="4"/>
  <c r="AD67" i="4"/>
  <c r="AB67" i="4"/>
  <c r="Y67" i="4"/>
  <c r="X67" i="4"/>
  <c r="V67" i="4"/>
  <c r="S67" i="4"/>
  <c r="R67" i="4"/>
  <c r="P67" i="4"/>
  <c r="M67" i="4"/>
  <c r="L67" i="4"/>
  <c r="J67" i="4"/>
  <c r="G67" i="4"/>
  <c r="F67" i="4"/>
  <c r="D67" i="4"/>
  <c r="AX66" i="4"/>
  <c r="AV66" i="4"/>
  <c r="AT66" i="4"/>
  <c r="AR66" i="4"/>
  <c r="AP66" i="4"/>
  <c r="AN66" i="4"/>
  <c r="AL66" i="4"/>
  <c r="AJ66" i="4"/>
  <c r="AH66" i="4"/>
  <c r="AF66" i="4"/>
  <c r="AD66" i="4"/>
  <c r="AB66" i="4"/>
  <c r="Y66" i="4"/>
  <c r="X66" i="4"/>
  <c r="V66" i="4"/>
  <c r="S66" i="4"/>
  <c r="R66" i="4"/>
  <c r="P66" i="4"/>
  <c r="M66" i="4"/>
  <c r="L66" i="4"/>
  <c r="J66" i="4"/>
  <c r="G66" i="4"/>
  <c r="F66" i="4"/>
  <c r="D66" i="4"/>
  <c r="AX65" i="4"/>
  <c r="AV65" i="4"/>
  <c r="AT65" i="4"/>
  <c r="AR65" i="4"/>
  <c r="AP65" i="4"/>
  <c r="AN65" i="4"/>
  <c r="AL65" i="4"/>
  <c r="AJ65" i="4"/>
  <c r="AH65" i="4"/>
  <c r="AF65" i="4"/>
  <c r="AD65" i="4"/>
  <c r="AB65" i="4"/>
  <c r="Y65" i="4"/>
  <c r="X65" i="4"/>
  <c r="V65" i="4"/>
  <c r="S65" i="4"/>
  <c r="R65" i="4"/>
  <c r="P65" i="4"/>
  <c r="M65" i="4"/>
  <c r="L65" i="4"/>
  <c r="J65" i="4"/>
  <c r="G65" i="4"/>
  <c r="F65" i="4"/>
  <c r="D65" i="4"/>
  <c r="AX64" i="4"/>
  <c r="AV64" i="4"/>
  <c r="AT64" i="4"/>
  <c r="AR64" i="4"/>
  <c r="AP64" i="4"/>
  <c r="AN64" i="4"/>
  <c r="AL64" i="4"/>
  <c r="AJ64" i="4"/>
  <c r="AH64" i="4"/>
  <c r="AF64" i="4"/>
  <c r="AD64" i="4"/>
  <c r="AB64" i="4"/>
  <c r="Y64" i="4"/>
  <c r="X64" i="4"/>
  <c r="V64" i="4"/>
  <c r="S64" i="4"/>
  <c r="R64" i="4"/>
  <c r="P64" i="4"/>
  <c r="M64" i="4"/>
  <c r="L64" i="4"/>
  <c r="J64" i="4"/>
  <c r="G64" i="4"/>
  <c r="F64" i="4"/>
  <c r="D64" i="4"/>
  <c r="AX63" i="4"/>
  <c r="AV63" i="4"/>
  <c r="AT63" i="4"/>
  <c r="AR63" i="4"/>
  <c r="AP63" i="4"/>
  <c r="AN63" i="4"/>
  <c r="AL63" i="4"/>
  <c r="AJ63" i="4"/>
  <c r="AH63" i="4"/>
  <c r="AF63" i="4"/>
  <c r="AD63" i="4"/>
  <c r="AB63" i="4"/>
  <c r="Y63" i="4"/>
  <c r="X63" i="4"/>
  <c r="V63" i="4"/>
  <c r="S63" i="4"/>
  <c r="R63" i="4"/>
  <c r="P63" i="4"/>
  <c r="M63" i="4"/>
  <c r="L63" i="4"/>
  <c r="J63" i="4"/>
  <c r="G63" i="4"/>
  <c r="F63" i="4"/>
  <c r="D63" i="4"/>
  <c r="AX62" i="4"/>
  <c r="AV62" i="4"/>
  <c r="AT62" i="4"/>
  <c r="AR62" i="4"/>
  <c r="AP62" i="4"/>
  <c r="AN62" i="4"/>
  <c r="AL62" i="4"/>
  <c r="AJ62" i="4"/>
  <c r="AH62" i="4"/>
  <c r="AF62" i="4"/>
  <c r="AD62" i="4"/>
  <c r="AB62" i="4"/>
  <c r="Y62" i="4"/>
  <c r="X62" i="4"/>
  <c r="V62" i="4"/>
  <c r="S62" i="4"/>
  <c r="R62" i="4"/>
  <c r="P62" i="4"/>
  <c r="M62" i="4"/>
  <c r="L62" i="4"/>
  <c r="J62" i="4"/>
  <c r="G62" i="4"/>
  <c r="F62" i="4"/>
  <c r="D62" i="4"/>
  <c r="AX61" i="4"/>
  <c r="AV61" i="4"/>
  <c r="AT61" i="4"/>
  <c r="AR61" i="4"/>
  <c r="AP61" i="4"/>
  <c r="AN61" i="4"/>
  <c r="AL61" i="4"/>
  <c r="AJ61" i="4"/>
  <c r="AH61" i="4"/>
  <c r="AF61" i="4"/>
  <c r="AD61" i="4"/>
  <c r="AB61" i="4"/>
  <c r="Y61" i="4"/>
  <c r="X61" i="4"/>
  <c r="V61" i="4"/>
  <c r="S61" i="4"/>
  <c r="R61" i="4"/>
  <c r="P61" i="4"/>
  <c r="M61" i="4"/>
  <c r="L61" i="4"/>
  <c r="J61" i="4"/>
  <c r="G61" i="4"/>
  <c r="F61" i="4"/>
  <c r="D61" i="4"/>
  <c r="AX60" i="4"/>
  <c r="AV60" i="4"/>
  <c r="AT60" i="4"/>
  <c r="AR60" i="4"/>
  <c r="AP60" i="4"/>
  <c r="AN60" i="4"/>
  <c r="AL60" i="4"/>
  <c r="AJ60" i="4"/>
  <c r="AH60" i="4"/>
  <c r="AF60" i="4"/>
  <c r="AD60" i="4"/>
  <c r="AB60" i="4"/>
  <c r="Y60" i="4"/>
  <c r="X60" i="4"/>
  <c r="V60" i="4"/>
  <c r="S60" i="4"/>
  <c r="R60" i="4"/>
  <c r="P60" i="4"/>
  <c r="M60" i="4"/>
  <c r="L60" i="4"/>
  <c r="J60" i="4"/>
  <c r="G60" i="4"/>
  <c r="F60" i="4"/>
  <c r="D60" i="4"/>
  <c r="AX59" i="4"/>
  <c r="AV59" i="4"/>
  <c r="AT59" i="4"/>
  <c r="AR59" i="4"/>
  <c r="AP59" i="4"/>
  <c r="AN59" i="4"/>
  <c r="AL59" i="4"/>
  <c r="AJ59" i="4"/>
  <c r="AH59" i="4"/>
  <c r="AF59" i="4"/>
  <c r="AD59" i="4"/>
  <c r="AB59" i="4"/>
  <c r="Y59" i="4"/>
  <c r="X59" i="4"/>
  <c r="V59" i="4"/>
  <c r="S59" i="4"/>
  <c r="R59" i="4"/>
  <c r="P59" i="4"/>
  <c r="M59" i="4"/>
  <c r="L59" i="4"/>
  <c r="J59" i="4"/>
  <c r="G59" i="4"/>
  <c r="F59" i="4"/>
  <c r="D59" i="4"/>
  <c r="AX58" i="4"/>
  <c r="AV58" i="4"/>
  <c r="AT58" i="4"/>
  <c r="AR58" i="4"/>
  <c r="AP58" i="4"/>
  <c r="AN58" i="4"/>
  <c r="AL58" i="4"/>
  <c r="AJ58" i="4"/>
  <c r="AH58" i="4"/>
  <c r="AF58" i="4"/>
  <c r="AD58" i="4"/>
  <c r="AB58" i="4"/>
  <c r="Y58" i="4"/>
  <c r="X58" i="4"/>
  <c r="V58" i="4"/>
  <c r="S58" i="4"/>
  <c r="R58" i="4"/>
  <c r="P58" i="4"/>
  <c r="M58" i="4"/>
  <c r="L58" i="4"/>
  <c r="J58" i="4"/>
  <c r="G58" i="4"/>
  <c r="F58" i="4"/>
  <c r="D58" i="4"/>
  <c r="AX57" i="4"/>
  <c r="AV57" i="4"/>
  <c r="AT57" i="4"/>
  <c r="AR57" i="4"/>
  <c r="AP57" i="4"/>
  <c r="AN57" i="4"/>
  <c r="AL57" i="4"/>
  <c r="AJ57" i="4"/>
  <c r="AH57" i="4"/>
  <c r="AF57" i="4"/>
  <c r="AD57" i="4"/>
  <c r="AB57" i="4"/>
  <c r="Y57" i="4"/>
  <c r="X57" i="4"/>
  <c r="V57" i="4"/>
  <c r="S57" i="4"/>
  <c r="R57" i="4"/>
  <c r="P57" i="4"/>
  <c r="M57" i="4"/>
  <c r="L57" i="4"/>
  <c r="J57" i="4"/>
  <c r="G57" i="4"/>
  <c r="F57" i="4"/>
  <c r="D57" i="4"/>
  <c r="AX56" i="4"/>
  <c r="AV56" i="4"/>
  <c r="AT56" i="4"/>
  <c r="AR56" i="4"/>
  <c r="AP56" i="4"/>
  <c r="AN56" i="4"/>
  <c r="AL56" i="4"/>
  <c r="AJ56" i="4"/>
  <c r="AH56" i="4"/>
  <c r="AF56" i="4"/>
  <c r="AD56" i="4"/>
  <c r="AB56" i="4"/>
  <c r="Y56" i="4"/>
  <c r="X56" i="4"/>
  <c r="V56" i="4"/>
  <c r="S56" i="4"/>
  <c r="R56" i="4"/>
  <c r="P56" i="4"/>
  <c r="M56" i="4"/>
  <c r="L56" i="4"/>
  <c r="J56" i="4"/>
  <c r="G56" i="4"/>
  <c r="F56" i="4"/>
  <c r="D56" i="4"/>
  <c r="AX55" i="4"/>
  <c r="AV55" i="4"/>
  <c r="AT55" i="4"/>
  <c r="AR55" i="4"/>
  <c r="AP55" i="4"/>
  <c r="AN55" i="4"/>
  <c r="AL55" i="4"/>
  <c r="AJ55" i="4"/>
  <c r="AH55" i="4"/>
  <c r="AF55" i="4"/>
  <c r="AD55" i="4"/>
  <c r="AB55" i="4"/>
  <c r="Y55" i="4"/>
  <c r="X55" i="4"/>
  <c r="V55" i="4"/>
  <c r="S55" i="4"/>
  <c r="R55" i="4"/>
  <c r="P55" i="4"/>
  <c r="M55" i="4"/>
  <c r="L55" i="4"/>
  <c r="J55" i="4"/>
  <c r="G55" i="4"/>
  <c r="F55" i="4"/>
  <c r="D55" i="4"/>
  <c r="AX54" i="4"/>
  <c r="AV54" i="4"/>
  <c r="AT54" i="4"/>
  <c r="AR54" i="4"/>
  <c r="AP54" i="4"/>
  <c r="AN54" i="4"/>
  <c r="AL54" i="4"/>
  <c r="AJ54" i="4"/>
  <c r="AH54" i="4"/>
  <c r="AF54" i="4"/>
  <c r="AD54" i="4"/>
  <c r="AB54" i="4"/>
  <c r="Y54" i="4"/>
  <c r="X54" i="4"/>
  <c r="V54" i="4"/>
  <c r="S54" i="4"/>
  <c r="R54" i="4"/>
  <c r="P54" i="4"/>
  <c r="M54" i="4"/>
  <c r="L54" i="4"/>
  <c r="J54" i="4"/>
  <c r="G54" i="4"/>
  <c r="F54" i="4"/>
  <c r="D54" i="4"/>
  <c r="AX53" i="4"/>
  <c r="AV53" i="4"/>
  <c r="AT53" i="4"/>
  <c r="AR53" i="4"/>
  <c r="AP53" i="4"/>
  <c r="AN53" i="4"/>
  <c r="AL53" i="4"/>
  <c r="AJ53" i="4"/>
  <c r="AH53" i="4"/>
  <c r="AF53" i="4"/>
  <c r="AD53" i="4"/>
  <c r="AB53" i="4"/>
  <c r="Y53" i="4"/>
  <c r="X53" i="4"/>
  <c r="V53" i="4"/>
  <c r="S53" i="4"/>
  <c r="R53" i="4"/>
  <c r="P53" i="4"/>
  <c r="M53" i="4"/>
  <c r="L53" i="4"/>
  <c r="J53" i="4"/>
  <c r="G53" i="4"/>
  <c r="F53" i="4"/>
  <c r="D53" i="4"/>
  <c r="AX52" i="4"/>
  <c r="AV52" i="4"/>
  <c r="AT52" i="4"/>
  <c r="AR52" i="4"/>
  <c r="AP52" i="4"/>
  <c r="AN52" i="4"/>
  <c r="AL52" i="4"/>
  <c r="AJ52" i="4"/>
  <c r="AH52" i="4"/>
  <c r="AF52" i="4"/>
  <c r="AD52" i="4"/>
  <c r="AB52" i="4"/>
  <c r="Y52" i="4"/>
  <c r="X52" i="4"/>
  <c r="V52" i="4"/>
  <c r="S52" i="4"/>
  <c r="R52" i="4"/>
  <c r="P52" i="4"/>
  <c r="M52" i="4"/>
  <c r="L52" i="4"/>
  <c r="J52" i="4"/>
  <c r="G52" i="4"/>
  <c r="F52" i="4"/>
  <c r="D52" i="4"/>
  <c r="AX51" i="4"/>
  <c r="AV51" i="4"/>
  <c r="AT51" i="4"/>
  <c r="AR51" i="4"/>
  <c r="AP51" i="4"/>
  <c r="AN51" i="4"/>
  <c r="AL51" i="4"/>
  <c r="AJ51" i="4"/>
  <c r="AH51" i="4"/>
  <c r="AF51" i="4"/>
  <c r="AD51" i="4"/>
  <c r="AB51" i="4"/>
  <c r="Y51" i="4"/>
  <c r="S51" i="4"/>
  <c r="M51" i="4"/>
  <c r="G51" i="4"/>
  <c r="AX50" i="4"/>
  <c r="AV50" i="4"/>
  <c r="AT50" i="4"/>
  <c r="AR50" i="4"/>
  <c r="AP50" i="4"/>
  <c r="AN50" i="4"/>
  <c r="AL50" i="4"/>
  <c r="AJ50" i="4"/>
  <c r="AH50" i="4"/>
  <c r="AF50" i="4"/>
  <c r="AD50" i="4"/>
  <c r="AB50" i="4"/>
  <c r="Y50" i="4"/>
  <c r="X50" i="4"/>
  <c r="V50" i="4"/>
  <c r="M50" i="4"/>
  <c r="G50" i="4"/>
  <c r="AX49" i="4"/>
  <c r="AV49" i="4"/>
  <c r="AT49" i="4"/>
  <c r="AR49" i="4"/>
  <c r="AP49" i="4"/>
  <c r="AN49" i="4"/>
  <c r="AL49" i="4"/>
  <c r="AJ49" i="4"/>
  <c r="AH49" i="4"/>
  <c r="AF49" i="4"/>
  <c r="AD49" i="4"/>
  <c r="AB49" i="4"/>
  <c r="Y49" i="4"/>
  <c r="X49" i="4"/>
  <c r="V49" i="4"/>
  <c r="S49" i="4"/>
  <c r="R49" i="4"/>
  <c r="P49" i="4"/>
  <c r="M49" i="4"/>
  <c r="L49" i="4"/>
  <c r="J49" i="4"/>
  <c r="G49" i="4"/>
  <c r="F49" i="4"/>
  <c r="D49" i="4"/>
  <c r="AX48" i="4"/>
  <c r="AV48" i="4"/>
  <c r="AT48" i="4"/>
  <c r="AQ48" i="4"/>
  <c r="AO48" i="4"/>
  <c r="AM48" i="4"/>
  <c r="AL48" i="4"/>
  <c r="AJ48" i="4"/>
  <c r="AH48" i="4"/>
  <c r="AF48" i="4"/>
  <c r="AD48" i="4"/>
  <c r="AB48" i="4"/>
  <c r="W48" i="4"/>
  <c r="X48" i="4" s="1"/>
  <c r="U48" i="4"/>
  <c r="Q48" i="4"/>
  <c r="R48" i="4" s="1"/>
  <c r="O48" i="4"/>
  <c r="K48" i="4"/>
  <c r="L48" i="4" s="1"/>
  <c r="I48" i="4"/>
  <c r="E48" i="4"/>
  <c r="F48" i="4" s="1"/>
  <c r="C48" i="4"/>
  <c r="AX47" i="4"/>
  <c r="AV47" i="4"/>
  <c r="AT47" i="4"/>
  <c r="AR47" i="4"/>
  <c r="AP47" i="4"/>
  <c r="AN47" i="4"/>
  <c r="AL47" i="4"/>
  <c r="AJ47" i="4"/>
  <c r="AH47" i="4"/>
  <c r="AF47" i="4"/>
  <c r="AD47" i="4"/>
  <c r="AB47" i="4"/>
  <c r="Y47" i="4"/>
  <c r="X47" i="4"/>
  <c r="V47" i="4"/>
  <c r="S47" i="4"/>
  <c r="R47" i="4"/>
  <c r="P47" i="4"/>
  <c r="M47" i="4"/>
  <c r="L47" i="4"/>
  <c r="J47" i="4"/>
  <c r="G47" i="4"/>
  <c r="F47" i="4"/>
  <c r="D47" i="4"/>
  <c r="AX46" i="4"/>
  <c r="AV46" i="4"/>
  <c r="AT46" i="4"/>
  <c r="AR46" i="4"/>
  <c r="AP46" i="4"/>
  <c r="AN46" i="4"/>
  <c r="AL46" i="4"/>
  <c r="AJ46" i="4"/>
  <c r="AH46" i="4"/>
  <c r="AF46" i="4"/>
  <c r="AD46" i="4"/>
  <c r="AB46" i="4"/>
  <c r="Y46" i="4"/>
  <c r="X46" i="4"/>
  <c r="V46" i="4"/>
  <c r="S46" i="4"/>
  <c r="R46" i="4"/>
  <c r="P46" i="4"/>
  <c r="M46" i="4"/>
  <c r="L46" i="4"/>
  <c r="J46" i="4"/>
  <c r="G46" i="4"/>
  <c r="F46" i="4"/>
  <c r="D46" i="4"/>
  <c r="AX45" i="4"/>
  <c r="AV45" i="4"/>
  <c r="AT45" i="4"/>
  <c r="AR45" i="4"/>
  <c r="AP45" i="4"/>
  <c r="AN45" i="4"/>
  <c r="AL45" i="4"/>
  <c r="AJ45" i="4"/>
  <c r="AH45" i="4"/>
  <c r="AF45" i="4"/>
  <c r="AD45" i="4"/>
  <c r="AB45" i="4"/>
  <c r="Y45" i="4"/>
  <c r="X45" i="4"/>
  <c r="V45" i="4"/>
  <c r="S45" i="4"/>
  <c r="R45" i="4"/>
  <c r="P45" i="4"/>
  <c r="M45" i="4"/>
  <c r="L45" i="4"/>
  <c r="J45" i="4"/>
  <c r="G45" i="4"/>
  <c r="F45" i="4"/>
  <c r="D45" i="4"/>
  <c r="AX44" i="4"/>
  <c r="AV44" i="4"/>
  <c r="AT44" i="4"/>
  <c r="AR44" i="4"/>
  <c r="AP44" i="4"/>
  <c r="AN44" i="4"/>
  <c r="AL44" i="4"/>
  <c r="AJ44" i="4"/>
  <c r="AH44" i="4"/>
  <c r="AF44" i="4"/>
  <c r="AD44" i="4"/>
  <c r="AB44" i="4"/>
  <c r="Y44" i="4"/>
  <c r="X44" i="4"/>
  <c r="V44" i="4"/>
  <c r="S44" i="4"/>
  <c r="R44" i="4"/>
  <c r="P44" i="4"/>
  <c r="M44" i="4"/>
  <c r="L44" i="4"/>
  <c r="J44" i="4"/>
  <c r="G44" i="4"/>
  <c r="F44" i="4"/>
  <c r="D44" i="4"/>
  <c r="AX43" i="4"/>
  <c r="AV43" i="4"/>
  <c r="AT43" i="4"/>
  <c r="AR43" i="4"/>
  <c r="AP43" i="4"/>
  <c r="AN43" i="4"/>
  <c r="AL43" i="4"/>
  <c r="AJ43" i="4"/>
  <c r="AH43" i="4"/>
  <c r="AF43" i="4"/>
  <c r="AD43" i="4"/>
  <c r="AB43" i="4"/>
  <c r="Y43" i="4"/>
  <c r="X43" i="4"/>
  <c r="V43" i="4"/>
  <c r="S43" i="4"/>
  <c r="R43" i="4"/>
  <c r="P43" i="4"/>
  <c r="M43" i="4"/>
  <c r="L43" i="4"/>
  <c r="J43" i="4"/>
  <c r="G43" i="4"/>
  <c r="F43" i="4"/>
  <c r="D43" i="4"/>
  <c r="AX42" i="4"/>
  <c r="AV42" i="4"/>
  <c r="AT42" i="4"/>
  <c r="AR42" i="4"/>
  <c r="AP42" i="4"/>
  <c r="AN42" i="4"/>
  <c r="AL42" i="4"/>
  <c r="AJ42" i="4"/>
  <c r="AH42" i="4"/>
  <c r="AF42" i="4"/>
  <c r="AD42" i="4"/>
  <c r="AB42" i="4"/>
  <c r="Y42" i="4"/>
  <c r="X42" i="4"/>
  <c r="V42" i="4"/>
  <c r="S42" i="4"/>
  <c r="R42" i="4"/>
  <c r="P42" i="4"/>
  <c r="M42" i="4"/>
  <c r="L42" i="4"/>
  <c r="J42" i="4"/>
  <c r="G42" i="4"/>
  <c r="F42" i="4"/>
  <c r="D42" i="4"/>
  <c r="AX41" i="4"/>
  <c r="AV41" i="4"/>
  <c r="AT41" i="4"/>
  <c r="AR41" i="4"/>
  <c r="AP41" i="4"/>
  <c r="AN41" i="4"/>
  <c r="AL41" i="4"/>
  <c r="AJ41" i="4"/>
  <c r="AH41" i="4"/>
  <c r="AF41" i="4"/>
  <c r="AD41" i="4"/>
  <c r="AB41" i="4"/>
  <c r="Y41" i="4"/>
  <c r="X41" i="4"/>
  <c r="V41" i="4"/>
  <c r="S41" i="4"/>
  <c r="R41" i="4"/>
  <c r="P41" i="4"/>
  <c r="M41" i="4"/>
  <c r="L41" i="4"/>
  <c r="J41" i="4"/>
  <c r="G41" i="4"/>
  <c r="F41" i="4"/>
  <c r="D41" i="4"/>
  <c r="AX40" i="4"/>
  <c r="AV40" i="4"/>
  <c r="AT40" i="4"/>
  <c r="AR40" i="4"/>
  <c r="AP40" i="4"/>
  <c r="AN40" i="4"/>
  <c r="AL40" i="4"/>
  <c r="AJ40" i="4"/>
  <c r="AH40" i="4"/>
  <c r="AF40" i="4"/>
  <c r="AD40" i="4"/>
  <c r="AB40" i="4"/>
  <c r="Y40" i="4"/>
  <c r="X40" i="4"/>
  <c r="V40" i="4"/>
  <c r="S40" i="4"/>
  <c r="R40" i="4"/>
  <c r="P40" i="4"/>
  <c r="M40" i="4"/>
  <c r="L40" i="4"/>
  <c r="J40" i="4"/>
  <c r="G40" i="4"/>
  <c r="F40" i="4"/>
  <c r="D40" i="4"/>
  <c r="AX39" i="4"/>
  <c r="AV39" i="4"/>
  <c r="AT39" i="4"/>
  <c r="AR39" i="4"/>
  <c r="AP39" i="4"/>
  <c r="AN39" i="4"/>
  <c r="AL39" i="4"/>
  <c r="AJ39" i="4"/>
  <c r="AH39" i="4"/>
  <c r="AF39" i="4"/>
  <c r="AD39" i="4"/>
  <c r="AB39" i="4"/>
  <c r="Y39" i="4"/>
  <c r="X39" i="4"/>
  <c r="V39" i="4"/>
  <c r="S39" i="4"/>
  <c r="R39" i="4"/>
  <c r="P39" i="4"/>
  <c r="M39" i="4"/>
  <c r="L39" i="4"/>
  <c r="J39" i="4"/>
  <c r="G39" i="4"/>
  <c r="F39" i="4"/>
  <c r="D39" i="4"/>
  <c r="AX38" i="4"/>
  <c r="AV38" i="4"/>
  <c r="AT38" i="4"/>
  <c r="AR38" i="4"/>
  <c r="AP38" i="4"/>
  <c r="AN38" i="4"/>
  <c r="AL38" i="4"/>
  <c r="AJ38" i="4"/>
  <c r="AH38" i="4"/>
  <c r="AF38" i="4"/>
  <c r="AD38" i="4"/>
  <c r="AB38" i="4"/>
  <c r="Y38" i="4"/>
  <c r="X38" i="4"/>
  <c r="V38" i="4"/>
  <c r="S38" i="4"/>
  <c r="R38" i="4"/>
  <c r="P38" i="4"/>
  <c r="M38" i="4"/>
  <c r="L38" i="4"/>
  <c r="J38" i="4"/>
  <c r="G38" i="4"/>
  <c r="F38" i="4"/>
  <c r="D38" i="4"/>
  <c r="AX37" i="4"/>
  <c r="AV37" i="4"/>
  <c r="AT37" i="4"/>
  <c r="AR37" i="4"/>
  <c r="AP37" i="4"/>
  <c r="AN37" i="4"/>
  <c r="AL37" i="4"/>
  <c r="AJ37" i="4"/>
  <c r="AH37" i="4"/>
  <c r="AF37" i="4"/>
  <c r="AD37" i="4"/>
  <c r="AB37" i="4"/>
  <c r="Y37" i="4"/>
  <c r="X37" i="4"/>
  <c r="V37" i="4"/>
  <c r="S37" i="4"/>
  <c r="R37" i="4"/>
  <c r="P37" i="4"/>
  <c r="M37" i="4"/>
  <c r="L37" i="4"/>
  <c r="J37" i="4"/>
  <c r="G37" i="4"/>
  <c r="F37" i="4"/>
  <c r="D37" i="4"/>
  <c r="AX36" i="4"/>
  <c r="AV36" i="4"/>
  <c r="AT36" i="4"/>
  <c r="AR36" i="4"/>
  <c r="AP36" i="4"/>
  <c r="AN36" i="4"/>
  <c r="AL36" i="4"/>
  <c r="AJ36" i="4"/>
  <c r="AH36" i="4"/>
  <c r="AF36" i="4"/>
  <c r="AD36" i="4"/>
  <c r="AB36" i="4"/>
  <c r="Y36" i="4"/>
  <c r="X36" i="4"/>
  <c r="V36" i="4"/>
  <c r="S36" i="4"/>
  <c r="R36" i="4"/>
  <c r="P36" i="4"/>
  <c r="M36" i="4"/>
  <c r="L36" i="4"/>
  <c r="J36" i="4"/>
  <c r="G36" i="4"/>
  <c r="F36" i="4"/>
  <c r="D36" i="4"/>
  <c r="AX35" i="4"/>
  <c r="AV35" i="4"/>
  <c r="AT35" i="4"/>
  <c r="AR35" i="4"/>
  <c r="AP35" i="4"/>
  <c r="AN35" i="4"/>
  <c r="AL35" i="4"/>
  <c r="AJ35" i="4"/>
  <c r="AH35" i="4"/>
  <c r="AF35" i="4"/>
  <c r="AD35" i="4"/>
  <c r="AB35" i="4"/>
  <c r="Y35" i="4"/>
  <c r="X35" i="4"/>
  <c r="V35" i="4"/>
  <c r="S35" i="4"/>
  <c r="R35" i="4"/>
  <c r="P35" i="4"/>
  <c r="M35" i="4"/>
  <c r="L35" i="4"/>
  <c r="J35" i="4"/>
  <c r="G35" i="4"/>
  <c r="F35" i="4"/>
  <c r="D35" i="4"/>
  <c r="AX34" i="4"/>
  <c r="AV34" i="4"/>
  <c r="AT34" i="4"/>
  <c r="AR34" i="4"/>
  <c r="AP34" i="4"/>
  <c r="AN34" i="4"/>
  <c r="AL34" i="4"/>
  <c r="AJ34" i="4"/>
  <c r="AH34" i="4"/>
  <c r="AF34" i="4"/>
  <c r="AD34" i="4"/>
  <c r="AB34" i="4"/>
  <c r="Y34" i="4"/>
  <c r="X34" i="4"/>
  <c r="V34" i="4"/>
  <c r="S34" i="4"/>
  <c r="R34" i="4"/>
  <c r="P34" i="4"/>
  <c r="M34" i="4"/>
  <c r="L34" i="4"/>
  <c r="J34" i="4"/>
  <c r="G34" i="4"/>
  <c r="F34" i="4"/>
  <c r="D34" i="4"/>
  <c r="AX33" i="4"/>
  <c r="AV33" i="4"/>
  <c r="AT33" i="4"/>
  <c r="AR33" i="4"/>
  <c r="AP33" i="4"/>
  <c r="AN33" i="4"/>
  <c r="AL33" i="4"/>
  <c r="AJ33" i="4"/>
  <c r="AH33" i="4"/>
  <c r="AF33" i="4"/>
  <c r="AD33" i="4"/>
  <c r="AB33" i="4"/>
  <c r="Y33" i="4"/>
  <c r="X33" i="4"/>
  <c r="V33" i="4"/>
  <c r="S33" i="4"/>
  <c r="R33" i="4"/>
  <c r="P33" i="4"/>
  <c r="M33" i="4"/>
  <c r="L33" i="4"/>
  <c r="J33" i="4"/>
  <c r="G33" i="4"/>
  <c r="F33" i="4"/>
  <c r="D33" i="4"/>
  <c r="AX32" i="4"/>
  <c r="AV32" i="4"/>
  <c r="AT32" i="4"/>
  <c r="AR32" i="4"/>
  <c r="AP32" i="4"/>
  <c r="AN32" i="4"/>
  <c r="AL32" i="4"/>
  <c r="AJ32" i="4"/>
  <c r="AH32" i="4"/>
  <c r="AF32" i="4"/>
  <c r="AD32" i="4"/>
  <c r="AB32" i="4"/>
  <c r="Y32" i="4"/>
  <c r="X32" i="4"/>
  <c r="V32" i="4"/>
  <c r="S32" i="4"/>
  <c r="R32" i="4"/>
  <c r="P32" i="4"/>
  <c r="M32" i="4"/>
  <c r="L32" i="4"/>
  <c r="J32" i="4"/>
  <c r="G32" i="4"/>
  <c r="F32" i="4"/>
  <c r="D32" i="4"/>
  <c r="AX31" i="4"/>
  <c r="AV31" i="4"/>
  <c r="AT31" i="4"/>
  <c r="AL31" i="4"/>
  <c r="AJ31" i="4"/>
  <c r="AH31" i="4"/>
  <c r="AF31" i="4"/>
  <c r="AD31" i="4"/>
  <c r="AB31" i="4"/>
  <c r="Y31" i="4"/>
  <c r="X31" i="4"/>
  <c r="V31" i="4"/>
  <c r="S31" i="4"/>
  <c r="R31" i="4"/>
  <c r="P31" i="4"/>
  <c r="M31" i="4"/>
  <c r="L31" i="4"/>
  <c r="J31" i="4"/>
  <c r="G31" i="4"/>
  <c r="F31" i="4"/>
  <c r="D31" i="4"/>
  <c r="AX30" i="4"/>
  <c r="AV30" i="4"/>
  <c r="AT30" i="4"/>
  <c r="AR30" i="4"/>
  <c r="AP30" i="4"/>
  <c r="AN30" i="4"/>
  <c r="AL30" i="4"/>
  <c r="AJ30" i="4"/>
  <c r="AH30" i="4"/>
  <c r="AF30" i="4"/>
  <c r="AD30" i="4"/>
  <c r="AB30" i="4"/>
  <c r="Y30" i="4"/>
  <c r="X30" i="4"/>
  <c r="V30" i="4"/>
  <c r="R30" i="4"/>
  <c r="P30" i="4"/>
  <c r="M30" i="4"/>
  <c r="L30" i="4"/>
  <c r="J30" i="4"/>
  <c r="G30" i="4"/>
  <c r="F30" i="4"/>
  <c r="D30" i="4"/>
  <c r="AX29" i="4"/>
  <c r="AV29" i="4"/>
  <c r="AT29" i="4"/>
  <c r="AR29" i="4"/>
  <c r="AP29" i="4"/>
  <c r="AN29" i="4"/>
  <c r="AL29" i="4"/>
  <c r="AJ29" i="4"/>
  <c r="AH29" i="4"/>
  <c r="AF29" i="4"/>
  <c r="AD29" i="4"/>
  <c r="AB29" i="4"/>
  <c r="Y29" i="4"/>
  <c r="X29" i="4"/>
  <c r="V29" i="4"/>
  <c r="S29" i="4"/>
  <c r="R29" i="4"/>
  <c r="P29" i="4"/>
  <c r="M29" i="4"/>
  <c r="L29" i="4"/>
  <c r="J29" i="4"/>
  <c r="G29" i="4"/>
  <c r="F29" i="4"/>
  <c r="D29" i="4"/>
  <c r="AX28" i="4"/>
  <c r="AV28" i="4"/>
  <c r="AT28" i="4"/>
  <c r="AR28" i="4"/>
  <c r="AP28" i="4"/>
  <c r="AN28" i="4"/>
  <c r="AL28" i="4"/>
  <c r="AJ28" i="4"/>
  <c r="AH28" i="4"/>
  <c r="AF28" i="4"/>
  <c r="AD28" i="4"/>
  <c r="AB28" i="4"/>
  <c r="Y28" i="4"/>
  <c r="X28" i="4"/>
  <c r="V28" i="4"/>
  <c r="S28" i="4"/>
  <c r="R28" i="4"/>
  <c r="P28" i="4"/>
  <c r="M28" i="4"/>
  <c r="L28" i="4"/>
  <c r="J28" i="4"/>
  <c r="G28" i="4"/>
  <c r="F28" i="4"/>
  <c r="D28" i="4"/>
  <c r="AX27" i="4"/>
  <c r="AV27" i="4"/>
  <c r="AT27" i="4"/>
  <c r="AR27" i="4"/>
  <c r="AP27" i="4"/>
  <c r="AN27" i="4"/>
  <c r="AL27" i="4"/>
  <c r="AJ27" i="4"/>
  <c r="AH27" i="4"/>
  <c r="AF27" i="4"/>
  <c r="AD27" i="4"/>
  <c r="AB27" i="4"/>
  <c r="Y27" i="4"/>
  <c r="X27" i="4"/>
  <c r="V27" i="4"/>
  <c r="S27" i="4"/>
  <c r="R27" i="4"/>
  <c r="P27" i="4"/>
  <c r="M27" i="4"/>
  <c r="L27" i="4"/>
  <c r="J27" i="4"/>
  <c r="G27" i="4"/>
  <c r="F27" i="4"/>
  <c r="D27" i="4"/>
  <c r="AX26" i="4"/>
  <c r="AV26" i="4"/>
  <c r="AT26" i="4"/>
  <c r="AQ26" i="4"/>
  <c r="AO26" i="4"/>
  <c r="AM26" i="4"/>
  <c r="AL26" i="4"/>
  <c r="AJ26" i="4"/>
  <c r="AH26" i="4"/>
  <c r="AC26" i="4"/>
  <c r="AA26" i="4"/>
  <c r="W26" i="4"/>
  <c r="U26" i="4"/>
  <c r="S26" i="4"/>
  <c r="T26" i="4" s="1"/>
  <c r="Q26" i="4"/>
  <c r="O26" i="4"/>
  <c r="K26" i="4"/>
  <c r="I26" i="4"/>
  <c r="E26" i="4"/>
  <c r="C26" i="4"/>
  <c r="AX25" i="4"/>
  <c r="AV25" i="4"/>
  <c r="AT25" i="4"/>
  <c r="AR25" i="4"/>
  <c r="AP25" i="4"/>
  <c r="AN25" i="4"/>
  <c r="AL25" i="4"/>
  <c r="AJ25" i="4"/>
  <c r="AH25" i="4"/>
  <c r="AE25" i="4"/>
  <c r="Y25" i="4"/>
  <c r="Z25" i="4" s="1"/>
  <c r="S25" i="4"/>
  <c r="T25" i="4" s="1"/>
  <c r="M25" i="4"/>
  <c r="G25" i="4"/>
  <c r="AX24" i="4"/>
  <c r="AV24" i="4"/>
  <c r="AT24" i="4"/>
  <c r="AL24" i="4"/>
  <c r="AJ24" i="4"/>
  <c r="AH24" i="4"/>
  <c r="AE24" i="4"/>
  <c r="Y24" i="4"/>
  <c r="Z24" i="4" s="1"/>
  <c r="S24" i="4"/>
  <c r="T24" i="4" s="1"/>
  <c r="M24" i="4"/>
  <c r="G24" i="4"/>
  <c r="AX23" i="4"/>
  <c r="AV23" i="4"/>
  <c r="AT23" i="4"/>
  <c r="AL23" i="4"/>
  <c r="AJ23" i="4"/>
  <c r="AH23" i="4"/>
  <c r="AE23" i="4"/>
  <c r="Y23" i="4"/>
  <c r="Z23" i="4" s="1"/>
  <c r="S23" i="4"/>
  <c r="T23" i="4" s="1"/>
  <c r="M23" i="4"/>
  <c r="G23" i="4"/>
  <c r="AX22" i="4"/>
  <c r="AV22" i="4"/>
  <c r="AT22" i="4"/>
  <c r="AL22" i="4"/>
  <c r="AJ22" i="4"/>
  <c r="AH22" i="4"/>
  <c r="AE22" i="4"/>
  <c r="Y22" i="4"/>
  <c r="Z22" i="4" s="1"/>
  <c r="S22" i="4"/>
  <c r="T22" i="4" s="1"/>
  <c r="M22" i="4"/>
  <c r="G22" i="4"/>
  <c r="AX21" i="4"/>
  <c r="AV21" i="4"/>
  <c r="AT21" i="4"/>
  <c r="AL21" i="4"/>
  <c r="AJ21" i="4"/>
  <c r="AH21" i="4"/>
  <c r="AE21" i="4"/>
  <c r="Y21" i="4"/>
  <c r="Z21" i="4" s="1"/>
  <c r="S21" i="4"/>
  <c r="T21" i="4" s="1"/>
  <c r="M21" i="4"/>
  <c r="G21" i="4"/>
  <c r="AX20" i="4"/>
  <c r="AV20" i="4"/>
  <c r="AT20" i="4"/>
  <c r="AL20" i="4"/>
  <c r="AJ20" i="4"/>
  <c r="AH20" i="4"/>
  <c r="AE20" i="4"/>
  <c r="Y20" i="4"/>
  <c r="Z20" i="4" s="1"/>
  <c r="S20" i="4"/>
  <c r="T20" i="4" s="1"/>
  <c r="M20" i="4"/>
  <c r="G20" i="4"/>
  <c r="AX19" i="4"/>
  <c r="AV19" i="4"/>
  <c r="AT19" i="4"/>
  <c r="AL19" i="4"/>
  <c r="AJ19" i="4"/>
  <c r="AH19" i="4"/>
  <c r="AE19" i="4"/>
  <c r="Y19" i="4"/>
  <c r="Z19" i="4" s="1"/>
  <c r="S19" i="4"/>
  <c r="T19" i="4" s="1"/>
  <c r="M19" i="4"/>
  <c r="G19" i="4"/>
  <c r="AX18" i="4"/>
  <c r="AV18" i="4"/>
  <c r="AT18" i="4"/>
  <c r="AL18" i="4"/>
  <c r="AJ18" i="4"/>
  <c r="AH18" i="4"/>
  <c r="AE18" i="4"/>
  <c r="Y18" i="4"/>
  <c r="Z18" i="4" s="1"/>
  <c r="S18" i="4"/>
  <c r="T18" i="4" s="1"/>
  <c r="M18" i="4"/>
  <c r="G18" i="4"/>
  <c r="AX17" i="4"/>
  <c r="AV17" i="4"/>
  <c r="AT17" i="4"/>
  <c r="AL17" i="4"/>
  <c r="AJ17" i="4"/>
  <c r="AH17" i="4"/>
  <c r="AE17" i="4"/>
  <c r="Y17" i="4"/>
  <c r="Z17" i="4" s="1"/>
  <c r="S17" i="4"/>
  <c r="T17" i="4" s="1"/>
  <c r="M17" i="4"/>
  <c r="G17" i="4"/>
  <c r="AX16" i="4"/>
  <c r="AV16" i="4"/>
  <c r="AT16" i="4"/>
  <c r="AL16" i="4"/>
  <c r="AJ16" i="4"/>
  <c r="AH16" i="4"/>
  <c r="AE16" i="4"/>
  <c r="Y16" i="4"/>
  <c r="Z16" i="4" s="1"/>
  <c r="S16" i="4"/>
  <c r="T16" i="4" s="1"/>
  <c r="M16" i="4"/>
  <c r="G16" i="4"/>
  <c r="AX15" i="4"/>
  <c r="AV15" i="4"/>
  <c r="AT15" i="4"/>
  <c r="AL15" i="4"/>
  <c r="AJ15" i="4"/>
  <c r="AH15" i="4"/>
  <c r="AE15" i="4"/>
  <c r="Y15" i="4"/>
  <c r="Z15" i="4" s="1"/>
  <c r="S15" i="4"/>
  <c r="T15" i="4" s="1"/>
  <c r="M15" i="4"/>
  <c r="G15" i="4"/>
  <c r="AX14" i="4"/>
  <c r="AV14" i="4"/>
  <c r="AT14" i="4"/>
  <c r="AL14" i="4"/>
  <c r="AJ14" i="4"/>
  <c r="AH14" i="4"/>
  <c r="AE14" i="4"/>
  <c r="Y14" i="4"/>
  <c r="Z14" i="4" s="1"/>
  <c r="S14" i="4"/>
  <c r="T14" i="4" s="1"/>
  <c r="M14" i="4"/>
  <c r="G14" i="4"/>
  <c r="AX13" i="4"/>
  <c r="AV13" i="4"/>
  <c r="AT13" i="4"/>
  <c r="AL13" i="4"/>
  <c r="AJ13" i="4"/>
  <c r="AH13" i="4"/>
  <c r="AE13" i="4"/>
  <c r="Y13" i="4"/>
  <c r="Z13" i="4" s="1"/>
  <c r="S13" i="4"/>
  <c r="T13" i="4" s="1"/>
  <c r="M13" i="4"/>
  <c r="G13" i="4"/>
  <c r="AX12" i="4"/>
  <c r="AV12" i="4"/>
  <c r="AT12" i="4"/>
  <c r="AL12" i="4"/>
  <c r="AJ12" i="4"/>
  <c r="AH12" i="4"/>
  <c r="AE12" i="4"/>
  <c r="Y12" i="4"/>
  <c r="Z12" i="4" s="1"/>
  <c r="S12" i="4"/>
  <c r="T12" i="4" s="1"/>
  <c r="M12" i="4"/>
  <c r="G12" i="4"/>
  <c r="AX11" i="4"/>
  <c r="AV11" i="4"/>
  <c r="AT11" i="4"/>
  <c r="AL11" i="4"/>
  <c r="AJ11" i="4"/>
  <c r="AH11" i="4"/>
  <c r="AE11" i="4"/>
  <c r="Y11" i="4"/>
  <c r="Z11" i="4" s="1"/>
  <c r="S11" i="4"/>
  <c r="T11" i="4" s="1"/>
  <c r="M11" i="4"/>
  <c r="G11" i="4"/>
  <c r="AX10" i="4"/>
  <c r="AV10" i="4"/>
  <c r="AT10" i="4"/>
  <c r="AL10" i="4"/>
  <c r="AJ10" i="4"/>
  <c r="AH10" i="4"/>
  <c r="AE10" i="4"/>
  <c r="Y10" i="4"/>
  <c r="Z10" i="4" s="1"/>
  <c r="S10" i="4"/>
  <c r="T10" i="4" s="1"/>
  <c r="M10" i="4"/>
  <c r="G10" i="4"/>
  <c r="AX9" i="4"/>
  <c r="AV9" i="4"/>
  <c r="AT9" i="4"/>
  <c r="AL9" i="4"/>
  <c r="AJ9" i="4"/>
  <c r="AH9" i="4"/>
  <c r="AE9" i="4"/>
  <c r="Y9" i="4"/>
  <c r="Z9" i="4" s="1"/>
  <c r="S9" i="4"/>
  <c r="T9" i="4" s="1"/>
  <c r="M9" i="4"/>
  <c r="G9" i="4"/>
  <c r="AX8" i="4"/>
  <c r="AV8" i="4"/>
  <c r="AT8" i="4"/>
  <c r="AL8" i="4"/>
  <c r="AJ8" i="4"/>
  <c r="AH8" i="4"/>
  <c r="AE8" i="4"/>
  <c r="Y8" i="4"/>
  <c r="Z8" i="4" s="1"/>
  <c r="S8" i="4"/>
  <c r="T8" i="4" s="1"/>
  <c r="M8" i="4"/>
  <c r="G8" i="4"/>
  <c r="AX7" i="4"/>
  <c r="AV7" i="4"/>
  <c r="AT7" i="4"/>
  <c r="AL7" i="4"/>
  <c r="AJ7" i="4"/>
  <c r="AH7" i="4"/>
  <c r="AE7" i="4"/>
  <c r="Y7" i="4"/>
  <c r="Z7" i="4" s="1"/>
  <c r="S7" i="4"/>
  <c r="T7" i="4" s="1"/>
  <c r="M7" i="4"/>
  <c r="G7" i="4"/>
  <c r="AX6" i="4"/>
  <c r="AV6" i="4"/>
  <c r="AT6" i="4"/>
  <c r="AP6" i="4"/>
  <c r="AL6" i="4"/>
  <c r="AJ6" i="4"/>
  <c r="AH6" i="4"/>
  <c r="AE6" i="4"/>
  <c r="Y6" i="4"/>
  <c r="Z6" i="4" s="1"/>
  <c r="S6" i="4"/>
  <c r="T6" i="4" s="1"/>
  <c r="M6" i="4"/>
  <c r="G6" i="4"/>
  <c r="AX5" i="4"/>
  <c r="AV5" i="4"/>
  <c r="AT5" i="4"/>
  <c r="AL5" i="4"/>
  <c r="AJ5" i="4"/>
  <c r="AH5" i="4"/>
  <c r="Y5" i="4"/>
  <c r="S5" i="4"/>
  <c r="T5" i="4" s="1"/>
  <c r="M5" i="4"/>
  <c r="G5" i="4"/>
  <c r="AB14" i="3"/>
  <c r="Y14" i="3"/>
  <c r="V14" i="3"/>
  <c r="S14" i="3"/>
  <c r="P14" i="3"/>
  <c r="M14" i="3"/>
  <c r="J14" i="3"/>
  <c r="G14" i="3"/>
  <c r="D14" i="3"/>
  <c r="AB13" i="3"/>
  <c r="Y13" i="3"/>
  <c r="V13" i="3"/>
  <c r="S13" i="3"/>
  <c r="P13" i="3"/>
  <c r="M13" i="3"/>
  <c r="J13" i="3"/>
  <c r="G13" i="3"/>
  <c r="D13" i="3"/>
  <c r="AB12" i="3"/>
  <c r="Y12" i="3"/>
  <c r="V12" i="3"/>
  <c r="S12" i="3"/>
  <c r="P12" i="3"/>
  <c r="M12" i="3"/>
  <c r="J12" i="3"/>
  <c r="G12" i="3"/>
  <c r="D12" i="3"/>
  <c r="AB11" i="3"/>
  <c r="Y11" i="3"/>
  <c r="V11" i="3"/>
  <c r="S11" i="3"/>
  <c r="P11" i="3"/>
  <c r="M11" i="3"/>
  <c r="J11" i="3"/>
  <c r="G11" i="3"/>
  <c r="D11" i="3"/>
  <c r="AB10" i="3"/>
  <c r="Y10" i="3"/>
  <c r="V10" i="3"/>
  <c r="S10" i="3"/>
  <c r="P10" i="3"/>
  <c r="M10" i="3"/>
  <c r="J10" i="3"/>
  <c r="G10" i="3"/>
  <c r="D10" i="3"/>
  <c r="AB9" i="3"/>
  <c r="Y9" i="3"/>
  <c r="V9" i="3"/>
  <c r="S9" i="3"/>
  <c r="P9" i="3"/>
  <c r="M9" i="3"/>
  <c r="J9" i="3"/>
  <c r="G9" i="3"/>
  <c r="D9" i="3"/>
  <c r="AB8" i="3"/>
  <c r="Y8" i="3"/>
  <c r="V8" i="3"/>
  <c r="S8" i="3"/>
  <c r="P8" i="3"/>
  <c r="M8" i="3"/>
  <c r="J8" i="3"/>
  <c r="G8" i="3"/>
  <c r="D8" i="3"/>
  <c r="AB7" i="3"/>
  <c r="Y7" i="3"/>
  <c r="V7" i="3"/>
  <c r="S7" i="3"/>
  <c r="P7" i="3"/>
  <c r="M7" i="3"/>
  <c r="J7" i="3"/>
  <c r="G7" i="3"/>
  <c r="D7" i="3"/>
  <c r="AB6" i="3"/>
  <c r="Y6" i="3"/>
  <c r="V6" i="3"/>
  <c r="S6" i="3"/>
  <c r="P6" i="3"/>
  <c r="M6" i="3"/>
  <c r="J6" i="3"/>
  <c r="G6" i="3"/>
  <c r="D6" i="3"/>
  <c r="AB5" i="3"/>
  <c r="Y5" i="3"/>
  <c r="V5" i="3"/>
  <c r="S5" i="3"/>
  <c r="P5" i="3"/>
  <c r="M5" i="3"/>
  <c r="J5" i="3"/>
  <c r="G5" i="3"/>
  <c r="D5" i="3"/>
  <c r="AG16" i="2"/>
  <c r="AE16" i="2"/>
  <c r="AC16" i="2"/>
  <c r="AA16" i="2"/>
  <c r="Y16" i="2"/>
  <c r="W16" i="2"/>
  <c r="U16" i="2"/>
  <c r="S16" i="2"/>
  <c r="Q16" i="2"/>
  <c r="O16" i="2"/>
  <c r="M16" i="2"/>
  <c r="K16" i="2"/>
  <c r="I16" i="2"/>
  <c r="G16" i="2"/>
  <c r="E16" i="2"/>
  <c r="C16" i="2"/>
  <c r="AG15" i="2"/>
  <c r="AE15" i="2"/>
  <c r="AC15" i="2"/>
  <c r="AA15" i="2"/>
  <c r="Y15" i="2"/>
  <c r="W15" i="2"/>
  <c r="U15" i="2"/>
  <c r="S15" i="2"/>
  <c r="Q15" i="2"/>
  <c r="O15" i="2"/>
  <c r="M15" i="2"/>
  <c r="K15" i="2"/>
  <c r="I15" i="2"/>
  <c r="G15" i="2"/>
  <c r="E15" i="2"/>
  <c r="C15" i="2"/>
  <c r="AG14" i="2"/>
  <c r="AE14" i="2"/>
  <c r="AC14" i="2"/>
  <c r="AA14" i="2"/>
  <c r="Y14" i="2"/>
  <c r="W14" i="2"/>
  <c r="U14" i="2"/>
  <c r="S14" i="2"/>
  <c r="Q14" i="2"/>
  <c r="O14" i="2"/>
  <c r="M14" i="2"/>
  <c r="K14" i="2"/>
  <c r="I14" i="2"/>
  <c r="G14" i="2"/>
  <c r="E14" i="2"/>
  <c r="C14" i="2"/>
  <c r="Q6" i="2"/>
  <c r="O6" i="2"/>
  <c r="M6" i="2"/>
  <c r="K6" i="2"/>
  <c r="I6" i="2"/>
  <c r="G6" i="2"/>
  <c r="E6" i="2"/>
  <c r="C6" i="2"/>
  <c r="Q5" i="2"/>
  <c r="O5" i="2"/>
  <c r="M5" i="2"/>
  <c r="K5" i="2"/>
  <c r="I5" i="2"/>
  <c r="G5" i="2"/>
  <c r="E5" i="2"/>
  <c r="C5" i="2"/>
  <c r="Q4" i="2"/>
  <c r="O4" i="2"/>
  <c r="X70" i="4" l="1"/>
  <c r="X51" i="4"/>
  <c r="V70" i="4"/>
  <c r="Y70" i="4"/>
  <c r="V51" i="4"/>
  <c r="R70" i="4"/>
  <c r="R50" i="4"/>
  <c r="R51" i="4"/>
  <c r="P70" i="4"/>
  <c r="P50" i="4"/>
  <c r="S70" i="4"/>
  <c r="P51" i="4"/>
  <c r="L70" i="4"/>
  <c r="L50" i="4"/>
  <c r="L51" i="4"/>
  <c r="J70" i="4"/>
  <c r="M70" i="4"/>
  <c r="J50" i="4"/>
  <c r="J51" i="4"/>
  <c r="F50" i="4"/>
  <c r="F70" i="4"/>
  <c r="F51" i="4"/>
  <c r="D70" i="4"/>
  <c r="G70" i="4"/>
  <c r="D50" i="4"/>
  <c r="D51" i="4"/>
  <c r="AR31" i="4"/>
  <c r="AR48" i="4"/>
  <c r="AP48" i="4"/>
  <c r="AP31" i="4"/>
  <c r="AN48" i="4"/>
  <c r="AN31" i="4"/>
  <c r="Y48" i="4"/>
  <c r="V48" i="4"/>
  <c r="S48" i="4"/>
  <c r="P48" i="4"/>
  <c r="J48" i="4"/>
  <c r="M48" i="4"/>
  <c r="D48" i="4"/>
  <c r="G48" i="4"/>
  <c r="AR10" i="4"/>
  <c r="AR14" i="4"/>
  <c r="AR9" i="4"/>
  <c r="AR26" i="4"/>
  <c r="AR12" i="4"/>
  <c r="AR5" i="4"/>
  <c r="AR6" i="4"/>
  <c r="AR7" i="4"/>
  <c r="AR8" i="4"/>
  <c r="AR21" i="4"/>
  <c r="AR19" i="4"/>
  <c r="AR15" i="4"/>
  <c r="AR18" i="4"/>
  <c r="AR13" i="4"/>
  <c r="AR17" i="4"/>
  <c r="AR20" i="4"/>
  <c r="AR22" i="4"/>
  <c r="AR23" i="4"/>
  <c r="AR11" i="4"/>
  <c r="AR16" i="4"/>
  <c r="AR24" i="4"/>
  <c r="AP20" i="4"/>
  <c r="AP9" i="4"/>
  <c r="AP8" i="4"/>
  <c r="AP7" i="4"/>
  <c r="AP15" i="4"/>
  <c r="AP5" i="4"/>
  <c r="AP10" i="4"/>
  <c r="AP16" i="4"/>
  <c r="AP22" i="4"/>
  <c r="AP13" i="4"/>
  <c r="AP21" i="4"/>
  <c r="AP12" i="4"/>
  <c r="AP19" i="4"/>
  <c r="AP17" i="4"/>
  <c r="AP23" i="4"/>
  <c r="AP18" i="4"/>
  <c r="AP14" i="4"/>
  <c r="AP11" i="4"/>
  <c r="AP26" i="4"/>
  <c r="AP24" i="4"/>
  <c r="AN7" i="4"/>
  <c r="AN8" i="4"/>
  <c r="AN17" i="4"/>
  <c r="AN19" i="4"/>
  <c r="AN18" i="4"/>
  <c r="AN14" i="4"/>
  <c r="AN12" i="4"/>
  <c r="AN13" i="4"/>
  <c r="AN11" i="4"/>
  <c r="AN21" i="4"/>
  <c r="AN6" i="4"/>
  <c r="AN23" i="4"/>
  <c r="AN24" i="4"/>
  <c r="AN9" i="4"/>
  <c r="AN5" i="4"/>
  <c r="AN10" i="4"/>
  <c r="AN20" i="4"/>
  <c r="AN15" i="4"/>
  <c r="AN22" i="4"/>
  <c r="AN16" i="4"/>
  <c r="AN26" i="4"/>
  <c r="AD18" i="4"/>
  <c r="AD26" i="4"/>
  <c r="AD13" i="4"/>
  <c r="AD22" i="4"/>
  <c r="AD14" i="4"/>
  <c r="AD23" i="4"/>
  <c r="AD21" i="4"/>
  <c r="AD15" i="4"/>
  <c r="AD11" i="4"/>
  <c r="AD16" i="4"/>
  <c r="AD24" i="4"/>
  <c r="AD20" i="4"/>
  <c r="AD6" i="4"/>
  <c r="AD8" i="4"/>
  <c r="AD17" i="4"/>
  <c r="AD5" i="4"/>
  <c r="AD19" i="4"/>
  <c r="AD25" i="4"/>
  <c r="AD12" i="4"/>
  <c r="AD10" i="4"/>
  <c r="AD9" i="4"/>
  <c r="AD7" i="4"/>
  <c r="AB23" i="4"/>
  <c r="AB15" i="4"/>
  <c r="AB7" i="4"/>
  <c r="AB24" i="4"/>
  <c r="AB16" i="4"/>
  <c r="AB12" i="4"/>
  <c r="AB6" i="4"/>
  <c r="AB17" i="4"/>
  <c r="AB18" i="4"/>
  <c r="AB20" i="4"/>
  <c r="AE26" i="4"/>
  <c r="AB5" i="4"/>
  <c r="AB11" i="4"/>
  <c r="AB22" i="4"/>
  <c r="AB9" i="4"/>
  <c r="AB19" i="4"/>
  <c r="AB25" i="4"/>
  <c r="AB21" i="4"/>
  <c r="AB10" i="4"/>
  <c r="AB8" i="4"/>
  <c r="AB13" i="4"/>
  <c r="AB14" i="4"/>
  <c r="AB26" i="4"/>
  <c r="X26" i="4"/>
  <c r="X5" i="4"/>
  <c r="V5" i="4"/>
  <c r="V26" i="4"/>
  <c r="Y26" i="4"/>
  <c r="X9" i="4"/>
  <c r="R9" i="4"/>
  <c r="X24" i="4"/>
  <c r="R24" i="4"/>
  <c r="X23" i="4"/>
  <c r="R23" i="4"/>
  <c r="X22" i="4"/>
  <c r="X8" i="4"/>
  <c r="R22" i="4"/>
  <c r="X21" i="4"/>
  <c r="R21" i="4"/>
  <c r="X20" i="4"/>
  <c r="R20" i="4"/>
  <c r="X7" i="4"/>
  <c r="R7" i="4"/>
  <c r="R8" i="4"/>
  <c r="X19" i="4"/>
  <c r="R19" i="4"/>
  <c r="X18" i="4"/>
  <c r="X6" i="4"/>
  <c r="R6" i="4"/>
  <c r="R18" i="4"/>
  <c r="X17" i="4"/>
  <c r="R17" i="4"/>
  <c r="X16" i="4"/>
  <c r="R16" i="4"/>
  <c r="X15" i="4"/>
  <c r="R15" i="4"/>
  <c r="R5" i="4"/>
  <c r="X14" i="4"/>
  <c r="R14" i="4"/>
  <c r="X13" i="4"/>
  <c r="R13" i="4"/>
  <c r="X12" i="4"/>
  <c r="R12" i="4"/>
  <c r="X11" i="4"/>
  <c r="R11" i="4"/>
  <c r="X10" i="4"/>
  <c r="R10" i="4"/>
  <c r="R26" i="4"/>
  <c r="X25" i="4"/>
  <c r="R25" i="4"/>
  <c r="V23" i="4"/>
  <c r="V10" i="4"/>
  <c r="V18" i="4"/>
  <c r="V21" i="4"/>
  <c r="P21" i="4"/>
  <c r="P7" i="4"/>
  <c r="V6" i="4"/>
  <c r="V12" i="4"/>
  <c r="P13" i="4"/>
  <c r="P26" i="4"/>
  <c r="P17" i="4"/>
  <c r="P20" i="4"/>
  <c r="V17" i="4"/>
  <c r="V19" i="4"/>
  <c r="V16" i="4"/>
  <c r="V22" i="4"/>
  <c r="P22" i="4"/>
  <c r="P16" i="4"/>
  <c r="P12" i="4"/>
  <c r="V9" i="4"/>
  <c r="P25" i="4"/>
  <c r="V11" i="4"/>
  <c r="V13" i="4"/>
  <c r="P14" i="4"/>
  <c r="V15" i="4"/>
  <c r="V20" i="4"/>
  <c r="P23" i="4"/>
  <c r="P5" i="4"/>
  <c r="V24" i="4"/>
  <c r="P24" i="4"/>
  <c r="V14" i="4"/>
  <c r="P11" i="4"/>
  <c r="P9" i="4"/>
  <c r="P18" i="4"/>
  <c r="P19" i="4"/>
  <c r="P15" i="4"/>
  <c r="V7" i="4"/>
  <c r="P6" i="4"/>
  <c r="V25" i="4"/>
  <c r="P8" i="4"/>
  <c r="P10" i="4"/>
  <c r="V8" i="4"/>
  <c r="L17" i="4"/>
  <c r="L8" i="4"/>
  <c r="L13" i="4"/>
  <c r="L11" i="4"/>
  <c r="L7" i="4"/>
  <c r="L20" i="4"/>
  <c r="L16" i="4"/>
  <c r="L19" i="4"/>
  <c r="L22" i="4"/>
  <c r="L5" i="4"/>
  <c r="L18" i="4"/>
  <c r="L9" i="4"/>
  <c r="L12" i="4"/>
  <c r="L23" i="4"/>
  <c r="L25" i="4"/>
  <c r="L21" i="4"/>
  <c r="L14" i="4"/>
  <c r="L6" i="4"/>
  <c r="L26" i="4"/>
  <c r="L24" i="4"/>
  <c r="L10" i="4"/>
  <c r="L15" i="4"/>
  <c r="J23" i="4"/>
  <c r="J16" i="4"/>
  <c r="J5" i="4"/>
  <c r="J11" i="4"/>
  <c r="J18" i="4"/>
  <c r="J9" i="4"/>
  <c r="J15" i="4"/>
  <c r="J24" i="4"/>
  <c r="J22" i="4"/>
  <c r="J7" i="4"/>
  <c r="J12" i="4"/>
  <c r="J14" i="4"/>
  <c r="J6" i="4"/>
  <c r="J25" i="4"/>
  <c r="J26" i="4"/>
  <c r="J19" i="4"/>
  <c r="J20" i="4"/>
  <c r="J8" i="4"/>
  <c r="J21" i="4"/>
  <c r="J13" i="4"/>
  <c r="J17" i="4"/>
  <c r="J10" i="4"/>
  <c r="M26" i="4"/>
  <c r="F8" i="4"/>
  <c r="F5" i="4"/>
  <c r="F23" i="4"/>
  <c r="F7" i="4"/>
  <c r="F17" i="4"/>
  <c r="F15" i="4"/>
  <c r="F26" i="4"/>
  <c r="F12" i="4"/>
  <c r="F13" i="4"/>
  <c r="F6" i="4"/>
  <c r="F14" i="4"/>
  <c r="F24" i="4"/>
  <c r="F22" i="4"/>
  <c r="F19" i="4"/>
  <c r="F18" i="4"/>
  <c r="F21" i="4"/>
  <c r="F20" i="4"/>
  <c r="F11" i="4"/>
  <c r="F10" i="4"/>
  <c r="F9" i="4"/>
  <c r="F16" i="4"/>
  <c r="F25" i="4"/>
  <c r="D23" i="4"/>
  <c r="D16" i="4"/>
  <c r="D15" i="4"/>
  <c r="D24" i="4"/>
  <c r="D14" i="4"/>
  <c r="D13" i="4"/>
  <c r="D25" i="4"/>
  <c r="D12" i="4"/>
  <c r="D11" i="4"/>
  <c r="G26" i="4"/>
  <c r="D10" i="4"/>
  <c r="D26" i="4"/>
  <c r="D21" i="4"/>
  <c r="D9" i="4"/>
  <c r="D8" i="4"/>
  <c r="D19" i="4"/>
  <c r="D22" i="4"/>
  <c r="D7" i="4"/>
  <c r="D6" i="4"/>
  <c r="D5" i="4"/>
  <c r="D18" i="4"/>
  <c r="D20" i="4"/>
  <c r="D17" i="4"/>
  <c r="Z59" i="4" l="1"/>
  <c r="Z60" i="4"/>
  <c r="Z61" i="4"/>
  <c r="Z62" i="4"/>
  <c r="Z63" i="4"/>
  <c r="Z66" i="4"/>
  <c r="Z49" i="4"/>
  <c r="Z50" i="4"/>
  <c r="Z51" i="4"/>
  <c r="Z52" i="4"/>
  <c r="Z53" i="4"/>
  <c r="Z54" i="4"/>
  <c r="Z55" i="4"/>
  <c r="Z56" i="4"/>
  <c r="Z57" i="4"/>
  <c r="Z64" i="4"/>
  <c r="Z65" i="4"/>
  <c r="Z67" i="4"/>
  <c r="Z68" i="4"/>
  <c r="Z69" i="4"/>
  <c r="Z70" i="4"/>
  <c r="Z58" i="4"/>
  <c r="T49" i="4"/>
  <c r="T53" i="4"/>
  <c r="T54" i="4"/>
  <c r="T55" i="4"/>
  <c r="T56" i="4"/>
  <c r="T57" i="4"/>
  <c r="T58" i="4"/>
  <c r="T64" i="4"/>
  <c r="T51" i="4"/>
  <c r="T52" i="4"/>
  <c r="T59" i="4"/>
  <c r="T60" i="4"/>
  <c r="T61" i="4"/>
  <c r="T62" i="4"/>
  <c r="T63" i="4"/>
  <c r="T65" i="4"/>
  <c r="T66" i="4"/>
  <c r="T67" i="4"/>
  <c r="T68" i="4"/>
  <c r="T69" i="4"/>
  <c r="T70" i="4"/>
  <c r="T50" i="4"/>
  <c r="N50" i="4"/>
  <c r="N51" i="4"/>
  <c r="N59" i="4"/>
  <c r="N60" i="4"/>
  <c r="N61" i="4"/>
  <c r="N62" i="4"/>
  <c r="N63" i="4"/>
  <c r="N65" i="4"/>
  <c r="N49" i="4"/>
  <c r="N52" i="4"/>
  <c r="N53" i="4"/>
  <c r="N54" i="4"/>
  <c r="N55" i="4"/>
  <c r="N56" i="4"/>
  <c r="N57" i="4"/>
  <c r="N58" i="4"/>
  <c r="N64" i="4"/>
  <c r="N66" i="4"/>
  <c r="N67" i="4"/>
  <c r="N68" i="4"/>
  <c r="N69" i="4"/>
  <c r="N70" i="4"/>
  <c r="H49" i="4"/>
  <c r="H52" i="4"/>
  <c r="H54" i="4"/>
  <c r="H55" i="4"/>
  <c r="H56" i="4"/>
  <c r="H57" i="4"/>
  <c r="H58" i="4"/>
  <c r="H50" i="4"/>
  <c r="H51" i="4"/>
  <c r="H53" i="4"/>
  <c r="H59" i="4"/>
  <c r="H60" i="4"/>
  <c r="H61" i="4"/>
  <c r="H62" i="4"/>
  <c r="H63" i="4"/>
  <c r="H64" i="4"/>
  <c r="H65" i="4"/>
  <c r="H66" i="4"/>
  <c r="H67" i="4"/>
  <c r="H68" i="4"/>
  <c r="H69" i="4"/>
  <c r="H70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T27" i="4"/>
  <c r="T28" i="4"/>
  <c r="T29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30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AF6" i="4"/>
  <c r="AF7" i="4"/>
  <c r="AF8" i="4"/>
  <c r="AF9" i="4"/>
  <c r="AF12" i="4"/>
  <c r="AF14" i="4"/>
  <c r="AF17" i="4"/>
  <c r="AF18" i="4"/>
  <c r="AF19" i="4"/>
  <c r="AF20" i="4"/>
  <c r="AF21" i="4"/>
  <c r="AF22" i="4"/>
  <c r="AF23" i="4"/>
  <c r="AF24" i="4"/>
  <c r="AF25" i="4"/>
  <c r="AF10" i="4"/>
  <c r="AF11" i="4"/>
  <c r="AF13" i="4"/>
  <c r="AF15" i="4"/>
  <c r="AF16" i="4"/>
  <c r="AF5" i="4"/>
  <c r="AF26" i="4"/>
  <c r="Z5" i="4"/>
  <c r="Z26" i="4"/>
  <c r="N9" i="4"/>
  <c r="N10" i="4"/>
  <c r="N11" i="4"/>
  <c r="N12" i="4"/>
  <c r="N13" i="4"/>
  <c r="N15" i="4"/>
  <c r="N18" i="4"/>
  <c r="N19" i="4"/>
  <c r="N21" i="4"/>
  <c r="N22" i="4"/>
  <c r="N23" i="4"/>
  <c r="N24" i="4"/>
  <c r="N25" i="4"/>
  <c r="N5" i="4"/>
  <c r="N7" i="4"/>
  <c r="N8" i="4"/>
  <c r="N6" i="4"/>
  <c r="N14" i="4"/>
  <c r="N16" i="4"/>
  <c r="N17" i="4"/>
  <c r="N20" i="4"/>
  <c r="N26" i="4"/>
  <c r="H14" i="4"/>
  <c r="H16" i="4"/>
  <c r="H17" i="4"/>
  <c r="H20" i="4"/>
  <c r="H21" i="4"/>
  <c r="H22" i="4"/>
  <c r="H23" i="4"/>
  <c r="H24" i="4"/>
  <c r="H25" i="4"/>
  <c r="H6" i="4"/>
  <c r="H5" i="4"/>
  <c r="H7" i="4"/>
  <c r="H8" i="4"/>
  <c r="H9" i="4"/>
  <c r="H10" i="4"/>
  <c r="H11" i="4"/>
  <c r="H12" i="4"/>
  <c r="H13" i="4"/>
  <c r="H15" i="4"/>
  <c r="H18" i="4"/>
  <c r="H19" i="4"/>
  <c r="H26" i="4"/>
</calcChain>
</file>

<file path=xl/sharedStrings.xml><?xml version="1.0" encoding="utf-8"?>
<sst xmlns="http://schemas.openxmlformats.org/spreadsheetml/2006/main" count="710" uniqueCount="126">
  <si>
    <t>Popolazione residente - Italia, Piemonte, Provincia di Biella (2019 - 2026)</t>
  </si>
  <si>
    <t>Popolazione residente e densità della popolazione - Italia, Piemonte, province del Piemonte (2018 - 2026)</t>
  </si>
  <si>
    <t>Struttura demografica della popolazione per fascia di età - Italia, Piemonte e Provincia di Biella (2019 - 2026)</t>
  </si>
  <si>
    <t xml:space="preserve">VI Rapporto Annuale 2026 - OsservaBiella </t>
  </si>
  <si>
    <t>Territorio</t>
  </si>
  <si>
    <t>Dati socio-demografici</t>
  </si>
  <si>
    <t>Il Rapporto è introdotto da un capitolo che contiene i più significativi indicatori socio-demografici relativi alla Provincia di Biella, alla Regione Piemonte e all’Italia. Il capitolo è pensato per descrivere lo scenario locale nel suo complesso e provare a posizionarlo rispetto al contesto regionale e nazionale; si propone, inoltre, come chiave di lettura utile all'interpretazione degli indicatori contenuti negli altri capitoli. In questa prima sezione trovano spazio dati relativi alla popolazione residente e alla sua struttura demografica. Sono inoltre presenti i principali indicatori e indici statistici demografici relativi alla mortalità, alla fecondità, alla presenza di persone anziane e straniere.</t>
  </si>
  <si>
    <t>v.a.</t>
  </si>
  <si>
    <t>Elaborazione a cura del Laboratorio Percorsi di Secondo Welfare</t>
  </si>
  <si>
    <t>inc. % sul totale della popolazione italiana</t>
  </si>
  <si>
    <t>Celestina Valeria De Tommaso, valeria.detommaso@secondowelfare.it
Franca Maino, franca.maino@secondowelfare.it
Alice Sofia Fanelli, alice.fanelli@secondowelfare.it
Simona Vinci, simona.vinci@secondowelfare.it</t>
  </si>
  <si>
    <t>Popolazione residente</t>
  </si>
  <si>
    <t>Italia</t>
  </si>
  <si>
    <t>Superficie territoriale (Kmq)</t>
  </si>
  <si>
    <t>Densità  popolazione/kmq</t>
  </si>
  <si>
    <t>Come citare</t>
  </si>
  <si>
    <t>OsservaBiella – Osservatorio territoriale del Biellese (2026), VI Rapporto annuale 2026, Fondazione Cassa di Risparmio di Biella.</t>
  </si>
  <si>
    <t>Uomini</t>
  </si>
  <si>
    <t>Donne</t>
  </si>
  <si>
    <t>Totale</t>
  </si>
  <si>
    <t>Riepilogo degli indicatori del Capitolo Socio-Demo</t>
  </si>
  <si>
    <t>Piemonte</t>
  </si>
  <si>
    <t>Numero indicatore</t>
  </si>
  <si>
    <t>Gruppo/categoria</t>
  </si>
  <si>
    <t>Indicatore</t>
  </si>
  <si>
    <t>Annualità di riferimento</t>
  </si>
  <si>
    <t>Fonte</t>
  </si>
  <si>
    <t>inc. %</t>
  </si>
  <si>
    <t xml:space="preserve">v.a. </t>
  </si>
  <si>
    <t>%</t>
  </si>
  <si>
    <t>Struttura della popolazione</t>
  </si>
  <si>
    <t>2019-2026</t>
  </si>
  <si>
    <t>0-4</t>
  </si>
  <si>
    <t>Biella</t>
  </si>
  <si>
    <t>Istat</t>
  </si>
  <si>
    <t>Densità della popolazione</t>
  </si>
  <si>
    <t>2018-2026</t>
  </si>
  <si>
    <t>Struttura demografica della popolazione</t>
  </si>
  <si>
    <t>Cittadini stranieri residenti</t>
  </si>
  <si>
    <t xml:space="preserve">Fonte: elaborazione su dati Istat. </t>
  </si>
  <si>
    <t>Minori stranieri residenti</t>
  </si>
  <si>
    <t>Note: Popolazione residente al 1° gennaio dell'anno di riferimento. Le incidenze percentuali della popolazione residente a livello provinciale e regionale sono calcolate sul totale della popolazione residente in Italia.  I dati 2026 sono previsionali.</t>
  </si>
  <si>
    <t>Stranieri residenti ogni 100 residenti</t>
  </si>
  <si>
    <t>Popolazione residente per genere - Italia, Piemonte, Provincia di Biella (2019 - 2026)</t>
  </si>
  <si>
    <t>Indicatori demografici</t>
  </si>
  <si>
    <t>Tasso di mortalità</t>
  </si>
  <si>
    <t>2002-2025</t>
  </si>
  <si>
    <t>Tasso di natalità</t>
  </si>
  <si>
    <t>Saldo migratorio</t>
  </si>
  <si>
    <t>Età media delle donne al primo parto</t>
  </si>
  <si>
    <t>Numero medio di figli per donna</t>
  </si>
  <si>
    <t xml:space="preserve">Età media </t>
  </si>
  <si>
    <t>2002-2026</t>
  </si>
  <si>
    <t>Indice di vecchiaia</t>
  </si>
  <si>
    <t>Indice di dipendenza strutturale</t>
  </si>
  <si>
    <t>Indice di dipendenza degli anziani</t>
  </si>
  <si>
    <t>Previsioni demografiche</t>
  </si>
  <si>
    <t>Previsioni provinciali della popolazione</t>
  </si>
  <si>
    <t>2024-2050</t>
  </si>
  <si>
    <t>Alessandria</t>
  </si>
  <si>
    <t>Asti</t>
  </si>
  <si>
    <t>10-14</t>
  </si>
  <si>
    <t>Fonte: elaborazione su dati Istat</t>
  </si>
  <si>
    <t>Cuneo</t>
  </si>
  <si>
    <t>15-19</t>
  </si>
  <si>
    <t>Novara</t>
  </si>
  <si>
    <t>20-24</t>
  </si>
  <si>
    <t>Torino</t>
  </si>
  <si>
    <t>Verbano C.O.</t>
  </si>
  <si>
    <t>25-29</t>
  </si>
  <si>
    <t>Vercelli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</si>
  <si>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</si>
  <si>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</si>
  <si>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</si>
  <si>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</si>
  <si>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</si>
  <si>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</si>
  <si>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</si>
  <si>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</si>
  <si>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</si>
  <si>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</si>
  <si>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</si>
  <si>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</si>
  <si>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</si>
  <si>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</si>
  <si>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e più</t>
  </si>
  <si>
    <t>Cittadini stranieri residenti - Italia, Piemonte e Provincia di Biella (2019 - 2026)</t>
  </si>
  <si>
    <t>inc. % sul totale della popolazione straniera residente in Italia</t>
  </si>
  <si>
    <t>inc. % sul totale della popolazione (italiana e straniera) nel territorio di riferimento</t>
  </si>
  <si>
    <t>Note: Popolazione residente al 1° gennaio dell'anno di riferimento. I dati 2026 sono previsionali.</t>
  </si>
  <si>
    <t>Cittadini stranieri residenti per genere - Italia, Piemonte e Provincia di Biella (2019 - 2026)</t>
  </si>
  <si>
    <t>Minori (0-17 anni) stranieri residenti - Italia, Piemonte e Provincia di Biella (2019 - 2026)</t>
  </si>
  <si>
    <t>inc. % sul totale della popolazione straniera minore residente in Italia</t>
  </si>
  <si>
    <t>inc. % sul totale della popolazione straniera nel territorio di riferimento</t>
  </si>
  <si>
    <t>Minori (0-17 anni) stranieri residenti per genere - Italia, Piemonte e Provincia di Biella (2019 - 2026)</t>
  </si>
  <si>
    <t>Stranieri residenti ogni 100 residenti - Italia, Piemonte e province del Piemonte (2019 - 2026)</t>
  </si>
  <si>
    <t>Maschi</t>
  </si>
  <si>
    <t>Femmine</t>
  </si>
  <si>
    <t>VCO</t>
  </si>
  <si>
    <t>Tasso di mortalità - Italia, Piemonte e province del Piemonte (2002 - 2025)</t>
  </si>
  <si>
    <t>Var.%
2002→2025</t>
  </si>
  <si>
    <t xml:space="preserve">Piemonte </t>
  </si>
  <si>
    <t>Tasso di natalità - Italia, Piemonte e province del Piemonte (2002  -2025)</t>
  </si>
  <si>
    <t>Note: Il tasso di mortalità esprime il rapporto tra il numero dei decessi nell’anno e l’ammontare medio della popolazione residente, moltiplicato per 1000.</t>
  </si>
  <si>
    <t>Note: il dato esprime il rapporto tra il numero di nati vivi dell’anno e l’ammontare medio della popolazione residente, moltiplicato per 1000.</t>
  </si>
  <si>
    <t>bas</t>
  </si>
  <si>
    <t>Saldo migratorio totale - Italia, Piemonte e province del Piemonte (2002 - 2025)</t>
  </si>
  <si>
    <t>Età media della madre al primo parto - Italia, Piemonte e province del Piemonte (2002 - 2025)</t>
  </si>
  <si>
    <t>Note: Il saldo migratorio totale, moltiplicato per mille abitanti, esprime la differenza tra il numero degli iscritti e il numero dei cancellati dai registri anagrafici per trasferimento di residenza.</t>
  </si>
  <si>
    <t xml:space="preserve">Note: La media delle età al parto ponderata con i tassi specifici di fecondità per età della madre al parto (calcolati per anno di evento o per generazione). </t>
  </si>
  <si>
    <t>Numero medio di figli per donna - Italia, Piemonte e province del Piemonte (2002 - 2025)</t>
  </si>
  <si>
    <t xml:space="preserve">Nota: In un anno di calendario (anno di evento) il numero medio di figli per donna è dato dalla somma dei tassi specifici di fecondità calcolati rapportando, per ogni età feconda, il numero di nati vivi all’ammontare medio annuo della popolazione femminile di quell'età. </t>
  </si>
  <si>
    <t>Età media della popolazione - Italia, Piemonte e province del Piemonte (2002 - 2026)</t>
  </si>
  <si>
    <t>Var.%
2002→2026</t>
  </si>
  <si>
    <t>Indice di vecchiaia (%) - Italia, Piemonte e province del Piemonte (2002 - 2026)</t>
  </si>
  <si>
    <t>46.1</t>
  </si>
  <si>
    <t>Note: Popolazione residente al 1° gennaio 2025. L'età media della popolazione residente a una certa data è espressa in anni e decimi di anno. È ottenuta come media ponderata con pesi pari all'ammontare della popolazione in ciascuna classe di età. I dati del 2026 sono previsionali.</t>
  </si>
  <si>
    <t>Note: L'indice esprime il rapporto tra la popolazione di 65 anni e oltre e la popolazione di età 0-14 anni, moltiplicato per 100. Il dato 2026 è previsionale.</t>
  </si>
  <si>
    <t>Indice di dipendenza strutturale (%) - Italia, Piemonte e province del Piemonte (2002 - 2026)</t>
  </si>
  <si>
    <t>Note: L'indice esprime il rapporto tra la popolazione in età non attiva (0-14 anni e 65 anni e oltre) e la popolazione in età attiva (15-64 anni), moltiplicato per 100. Il dato 2026 è previsionale.</t>
  </si>
  <si>
    <t>Indice di dipendenza degli anziani (%) - Italia, Piemonte e province del Piemonte (2002 - 2026)</t>
  </si>
  <si>
    <t>Note: L'indice esprime il rapporto tra la popolazione di 65 anni e oltre e la popolazione in età attiva (15-64 anni), moltiplicato per 100. Il dato 2026 è previsionale.</t>
  </si>
  <si>
    <t>Popolazione residente per sesso, scenario mediano - Provincia di Biella (2024 – 2050)</t>
  </si>
  <si>
    <t>Anno</t>
  </si>
  <si>
    <t>Fondazione Cassa di Risparmio di Biella
OsservaBiella – Osservatorio territoriale del Biellese)</t>
  </si>
  <si>
    <t xml:space="preserve">
Cristina Garavoglia, cristina.garavoglia@fondazionecrbiella.it
Sara Diritti, sara.diritti@fondazionecrbiella.it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</si>
</sst>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"/>
    <numFmt numFmtId="165" formatCode="0.0"/>
    <numFmt numFmtId="166" formatCode="\+0.00%;\-0.00%;0.00%"/>
  </numFmts>
  <fonts count="28">
    <font>
      <sz val="10"/>
      <color rgb="FF000000"/>
      <name val="Arial"/>
      <scheme val="minor"/>
    </font>
    <font>
      <b/>
      <sz val="10"/>
      <color theme="1"/>
      <name val="Geist"/>
    </font>
    <font>
      <sz val="10"/>
      <color theme="1"/>
      <name val="Arial"/>
    </font>
    <font>
      <sz val="10"/>
      <color theme="1"/>
      <name val="Cabin"/>
    </font>
    <font>
      <sz val="10"/>
      <color rgb="FF000000"/>
      <name val="Cabin"/>
    </font>
    <font>
      <b/>
      <sz val="14"/>
      <color rgb="FFFFFFFF"/>
      <name val="Geist"/>
    </font>
    <font>
      <sz val="10"/>
      <name val="Arial"/>
    </font>
    <font>
      <b/>
      <sz val="9"/>
      <color rgb="FFFFFFFF"/>
      <name val="Geist"/>
    </font>
    <font>
      <b/>
      <sz val="9"/>
      <color rgb="FF2C3E50"/>
      <name val="Geist"/>
    </font>
    <font>
      <sz val="9"/>
      <color rgb="FF000000"/>
      <name val="Geist"/>
    </font>
    <font>
      <b/>
      <sz val="8"/>
      <color rgb="FF2C3E50"/>
      <name val="Geist"/>
    </font>
    <font>
      <sz val="9"/>
      <color rgb="FF2C3E50"/>
      <name val="Geist"/>
    </font>
    <font>
      <b/>
      <sz val="11"/>
      <color rgb="FFFFFFFF"/>
      <name val="Geist"/>
    </font>
    <font>
      <u/>
      <sz val="9"/>
      <color rgb="FFF07828"/>
      <name val="Geist"/>
    </font>
    <font>
      <u/>
      <sz val="9"/>
      <color rgb="FFF07828"/>
      <name val="Geist"/>
    </font>
    <font>
      <i/>
      <sz val="8"/>
      <color rgb="FF666666"/>
      <name val="Arial"/>
    </font>
    <font>
      <sz val="12"/>
      <color rgb="FF000000"/>
      <name val="Cabin"/>
    </font>
    <font>
      <b/>
      <sz val="10"/>
      <color rgb="FF2C3E50"/>
      <name val="Geist"/>
    </font>
    <font>
      <b/>
      <sz val="10"/>
      <color rgb="FFFFFFFF"/>
      <name val="Geist"/>
    </font>
    <font>
      <sz val="11"/>
      <color theme="1"/>
      <name val="Calibri"/>
    </font>
    <font>
      <i/>
      <sz val="8"/>
      <color rgb="FF6B7B8A"/>
      <name val="Geist"/>
    </font>
    <font>
      <b/>
      <sz val="9"/>
      <color rgb="FFF07828"/>
      <name val="Geist"/>
    </font>
    <font>
      <b/>
      <sz val="9"/>
      <color rgb="FFF0B478"/>
      <name val="Geist"/>
    </font>
    <font>
      <b/>
      <sz val="9"/>
      <color rgb="FF6B7B8A"/>
      <name val="Geist"/>
    </font>
    <font>
      <b/>
      <sz val="9"/>
      <color rgb="FF4B5861"/>
      <name val="Geist"/>
    </font>
    <font>
      <sz val="10"/>
      <color theme="1"/>
      <name val="Arial"/>
    </font>
    <font>
      <sz val="10"/>
      <color rgb="FF00295A"/>
      <name val="Cabin"/>
    </font>
    <font>
      <sz val="11"/>
      <color rgb="FF00295A"/>
      <name val="Cabin"/>
    </font>
  </fonts>
  <fills count="10">
    <fill>
      <patternFill patternType="none"/>
    </fill>
    <fill>
      <patternFill patternType="gray125"/>
    </fill>
    <fill>
      <patternFill patternType="solid">
        <fgColor rgb="FF3D4F5C"/>
        <bgColor rgb="FF3D4F5C"/>
      </patternFill>
    </fill>
    <fill>
      <patternFill patternType="solid">
        <fgColor rgb="FFD9EAD3"/>
        <bgColor rgb="FFD9EAD3"/>
      </patternFill>
    </fill>
    <fill>
      <patternFill patternType="solid">
        <fgColor rgb="FFEDEFF2"/>
        <bgColor rgb="FFEDEFF2"/>
      </patternFill>
    </fill>
    <fill>
      <patternFill patternType="solid">
        <fgColor rgb="FFF07828"/>
        <bgColor rgb="FFF07828"/>
      </patternFill>
    </fill>
    <fill>
      <patternFill patternType="solid">
        <fgColor rgb="FFF0B478"/>
        <bgColor rgb="FFF0B478"/>
      </patternFill>
    </fill>
    <fill>
      <patternFill patternType="solid">
        <fgColor rgb="FFF8F9FA"/>
        <bgColor rgb="FFF8F9FA"/>
      </patternFill>
    </fill>
    <fill>
      <patternFill patternType="solid">
        <fgColor rgb="FF4B5861"/>
        <bgColor rgb="FF4B5861"/>
      </patternFill>
    </fill>
    <fill>
      <patternFill patternType="solid">
        <fgColor rgb="FF6B7B8A"/>
        <bgColor rgb="FF6B7B8A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4A5A6A"/>
      </left>
      <right style="thin">
        <color rgb="FF4A5A6A"/>
      </right>
      <top style="thin">
        <color rgb="FF4A5A6A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A5A6A"/>
      </left>
      <right/>
      <top style="thin">
        <color rgb="FF4A5A6A"/>
      </top>
      <bottom style="thin">
        <color rgb="FF000000"/>
      </bottom>
      <diagonal/>
    </border>
    <border>
      <left/>
      <right style="thin">
        <color rgb="FF000000"/>
      </right>
      <top style="thin">
        <color rgb="FF4A5A6A"/>
      </top>
      <bottom style="thin">
        <color rgb="FF000000"/>
      </bottom>
      <diagonal/>
    </border>
    <border>
      <left/>
      <right/>
      <top style="thin">
        <color rgb="FF4A5A6A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A5A6A"/>
      </left>
      <right style="thin">
        <color rgb="FF4A5A6A"/>
      </right>
      <top/>
      <bottom style="thin">
        <color rgb="FF4A5A6A"/>
      </bottom>
      <diagonal/>
    </border>
    <border>
      <left style="thin">
        <color rgb="FF4A5A6A"/>
      </left>
      <right style="thin">
        <color rgb="FF4A5A6A"/>
      </right>
      <top/>
      <bottom/>
      <diagonal/>
    </border>
    <border>
      <left style="thin">
        <color rgb="FFD8DCE0"/>
      </left>
      <right style="thin">
        <color rgb="FF000000"/>
      </right>
      <top style="thin">
        <color rgb="FFD8DCE0"/>
      </top>
      <bottom/>
      <diagonal/>
    </border>
    <border>
      <left style="thin">
        <color rgb="FFF07828"/>
      </left>
      <right style="thin">
        <color rgb="FFF07828"/>
      </right>
      <top style="thin">
        <color rgb="FFF07828"/>
      </top>
      <bottom style="thin">
        <color rgb="FFF07828"/>
      </bottom>
      <diagonal/>
    </border>
    <border>
      <left style="thin">
        <color rgb="FFD8DCE0"/>
      </left>
      <right style="thin">
        <color rgb="FFD8DCE0"/>
      </right>
      <top/>
      <bottom style="thin">
        <color rgb="FFD8DCE0"/>
      </bottom>
      <diagonal/>
    </border>
    <border>
      <left style="thin">
        <color rgb="FFD8DCE0"/>
      </left>
      <right style="thin">
        <color rgb="FF000000"/>
      </right>
      <top/>
      <bottom style="thin">
        <color rgb="FFD8DCE0"/>
      </bottom>
      <diagonal/>
    </border>
    <border>
      <left/>
      <right style="thin">
        <color rgb="FFD8DCE0"/>
      </right>
      <top/>
      <bottom style="thin">
        <color rgb="FFD8DCE0"/>
      </bottom>
      <diagonal/>
    </border>
    <border>
      <left/>
      <right style="thin">
        <color rgb="FF000000"/>
      </right>
      <top/>
      <bottom/>
      <diagonal/>
    </border>
    <border>
      <left style="thin">
        <color rgb="FFF0B478"/>
      </left>
      <right style="thin">
        <color rgb="FFF0B478"/>
      </right>
      <top style="thin">
        <color rgb="FFF0B478"/>
      </top>
      <bottom style="thin">
        <color rgb="FFF0B478"/>
      </bottom>
      <diagonal/>
    </border>
    <border>
      <left style="thin">
        <color rgb="FFD8DCE0"/>
      </left>
      <right style="thin">
        <color rgb="FFD8DCE0"/>
      </right>
      <top style="thin">
        <color rgb="FFD8DCE0"/>
      </top>
      <bottom style="thin">
        <color rgb="FFD8DCE0"/>
      </bottom>
      <diagonal/>
    </border>
    <border>
      <left style="thin">
        <color rgb="FFD8DCE0"/>
      </left>
      <right style="thin">
        <color rgb="FF000000"/>
      </right>
      <top style="thin">
        <color rgb="FFD8DCE0"/>
      </top>
      <bottom style="thin">
        <color rgb="FFD8DCE0"/>
      </bottom>
      <diagonal/>
    </border>
    <border>
      <left/>
      <right style="thin">
        <color rgb="FFD8DCE0"/>
      </right>
      <top style="thin">
        <color rgb="FFD8DCE0"/>
      </top>
      <bottom style="thin">
        <color rgb="FFD8DCE0"/>
      </bottom>
      <diagonal/>
    </border>
    <border>
      <left style="thin">
        <color rgb="FFD8DCE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4B5861"/>
      </left>
      <right style="thin">
        <color rgb="FF4B5861"/>
      </right>
      <top style="thin">
        <color rgb="FF4B5861"/>
      </top>
      <bottom style="thin">
        <color rgb="FF4B5861"/>
      </bottom>
      <diagonal/>
    </border>
    <border>
      <left style="thin">
        <color rgb="FFD8DCE0"/>
      </left>
      <right/>
      <top style="thin">
        <color rgb="FFD8DCE0"/>
      </top>
      <bottom style="thin">
        <color rgb="FF000000"/>
      </bottom>
      <diagonal/>
    </border>
    <border>
      <left/>
      <right style="thin">
        <color rgb="FF000000"/>
      </right>
      <top style="thin">
        <color rgb="FFD8DCE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6B7B8A"/>
      </left>
      <right style="thin">
        <color rgb="FF6B7B8A"/>
      </right>
      <top style="thin">
        <color rgb="FF6B7B8A"/>
      </top>
      <bottom style="thin">
        <color rgb="FF6B7B8A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4A5A6A"/>
      </left>
      <right/>
      <top style="thin">
        <color rgb="FF4A5A6A"/>
      </top>
      <bottom/>
      <diagonal/>
    </border>
    <border>
      <left style="thin">
        <color rgb="FF4A5A6A"/>
      </left>
      <right/>
      <top/>
      <bottom style="thin">
        <color rgb="FF4A5A6A"/>
      </bottom>
      <diagonal/>
    </border>
    <border>
      <left style="thin">
        <color rgb="FF4A5A6A"/>
      </left>
      <right/>
      <top/>
      <bottom/>
      <diagonal/>
    </border>
    <border>
      <left style="thin">
        <color rgb="FF4A5A6A"/>
      </left>
      <right style="thin">
        <color rgb="FF4A5A6A"/>
      </right>
      <top style="thin">
        <color rgb="FF4A5A6A"/>
      </top>
      <bottom style="thin">
        <color rgb="FF4A5A6A"/>
      </bottom>
      <diagonal/>
    </border>
    <border>
      <left style="thin">
        <color rgb="FF4A5A6A"/>
      </left>
      <right style="thin">
        <color rgb="FF000000"/>
      </right>
      <top style="thin">
        <color rgb="FF4A5A6A"/>
      </top>
      <bottom style="thin">
        <color rgb="FF4A5A6A"/>
      </bottom>
      <diagonal/>
    </border>
    <border>
      <left style="thin">
        <color rgb="FF000000"/>
      </left>
      <right style="thin">
        <color rgb="FF000000"/>
      </right>
      <top style="thin">
        <color rgb="FF4A5A6A"/>
      </top>
      <bottom style="thin">
        <color rgb="FF4A5A6A"/>
      </bottom>
      <diagonal/>
    </border>
    <border>
      <left style="thin">
        <color rgb="FF000000"/>
      </left>
      <right style="thin">
        <color rgb="FF000000"/>
      </right>
      <top style="thin">
        <color rgb="FFD8DCE0"/>
      </top>
      <bottom style="thin">
        <color rgb="FFD8DCE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4A5A6A"/>
      </right>
      <top style="thin">
        <color rgb="FF4A5A6A"/>
      </top>
      <bottom style="thin">
        <color rgb="FF4A5A6A"/>
      </bottom>
      <diagonal/>
    </border>
    <border>
      <left/>
      <right style="thin">
        <color rgb="FF4A5A6A"/>
      </right>
      <top style="thin">
        <color rgb="FF4A5A6A"/>
      </top>
      <bottom style="thin">
        <color rgb="FF4A5A6A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8" fillId="3" borderId="4" xfId="0" applyFont="1" applyFill="1" applyBorder="1" applyAlignment="1">
      <alignment horizontal="right" wrapText="1"/>
    </xf>
    <xf numFmtId="0" fontId="3" fillId="0" borderId="0" xfId="0" applyFont="1" applyAlignment="1">
      <alignment vertical="top"/>
    </xf>
    <xf numFmtId="0" fontId="10" fillId="4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3" fontId="11" fillId="4" borderId="15" xfId="0" applyNumberFormat="1" applyFont="1" applyFill="1" applyBorder="1" applyAlignment="1">
      <alignment horizontal="center" vertical="center" wrapText="1"/>
    </xf>
    <xf numFmtId="10" fontId="11" fillId="4" borderId="16" xfId="0" applyNumberFormat="1" applyFont="1" applyFill="1" applyBorder="1" applyAlignment="1">
      <alignment horizontal="center" vertical="center" wrapText="1"/>
    </xf>
    <xf numFmtId="3" fontId="11" fillId="4" borderId="17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9" fontId="11" fillId="4" borderId="16" xfId="0" applyNumberFormat="1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3" fontId="11" fillId="7" borderId="2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0" fontId="11" fillId="7" borderId="2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11" fillId="7" borderId="22" xfId="0" applyNumberFormat="1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right" wrapText="1"/>
    </xf>
    <xf numFmtId="0" fontId="10" fillId="4" borderId="18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wrapText="1"/>
    </xf>
    <xf numFmtId="0" fontId="11" fillId="7" borderId="0" xfId="0" applyFont="1" applyFill="1"/>
    <xf numFmtId="0" fontId="11" fillId="4" borderId="8" xfId="0" applyFont="1" applyFill="1" applyBorder="1" applyAlignment="1">
      <alignment horizontal="center"/>
    </xf>
    <xf numFmtId="0" fontId="7" fillId="8" borderId="25" xfId="0" applyFont="1" applyFill="1" applyBorder="1" applyAlignment="1">
      <alignment horizontal="center" vertical="center" wrapText="1"/>
    </xf>
    <xf numFmtId="3" fontId="11" fillId="4" borderId="0" xfId="0" applyNumberFormat="1" applyFont="1" applyFill="1" applyAlignment="1">
      <alignment horizontal="center"/>
    </xf>
    <xf numFmtId="3" fontId="11" fillId="4" borderId="20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right" wrapText="1"/>
    </xf>
    <xf numFmtId="4" fontId="11" fillId="7" borderId="20" xfId="0" applyNumberFormat="1" applyFont="1" applyFill="1" applyBorder="1" applyAlignment="1">
      <alignment horizontal="center" vertical="center" wrapText="1"/>
    </xf>
    <xf numFmtId="10" fontId="11" fillId="4" borderId="21" xfId="0" applyNumberFormat="1" applyFont="1" applyFill="1" applyBorder="1" applyAlignment="1">
      <alignment horizontal="center" vertical="center" wrapText="1"/>
    </xf>
    <xf numFmtId="3" fontId="11" fillId="4" borderId="22" xfId="0" applyNumberFormat="1" applyFont="1" applyFill="1" applyBorder="1" applyAlignment="1">
      <alignment horizontal="center" vertical="center" wrapText="1"/>
    </xf>
    <xf numFmtId="0" fontId="14" fillId="4" borderId="0" xfId="0" applyFont="1" applyFill="1" applyAlignment="1">
      <alignment wrapText="1"/>
    </xf>
    <xf numFmtId="0" fontId="11" fillId="4" borderId="0" xfId="0" applyFont="1" applyFill="1"/>
    <xf numFmtId="10" fontId="11" fillId="4" borderId="0" xfId="0" applyNumberFormat="1" applyFont="1" applyFill="1" applyAlignment="1">
      <alignment horizontal="center"/>
    </xf>
    <xf numFmtId="2" fontId="11" fillId="7" borderId="21" xfId="0" applyNumberFormat="1" applyFont="1" applyFill="1" applyBorder="1" applyAlignment="1">
      <alignment horizontal="center" vertical="center" wrapText="1"/>
    </xf>
    <xf numFmtId="10" fontId="11" fillId="4" borderId="18" xfId="0" applyNumberFormat="1" applyFont="1" applyFill="1" applyBorder="1" applyAlignment="1">
      <alignment horizontal="center"/>
    </xf>
    <xf numFmtId="0" fontId="15" fillId="0" borderId="0" xfId="0" applyFont="1"/>
    <xf numFmtId="4" fontId="11" fillId="7" borderId="2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3" fontId="11" fillId="7" borderId="15" xfId="0" applyNumberFormat="1" applyFont="1" applyFill="1" applyBorder="1" applyAlignment="1">
      <alignment horizontal="center" vertical="center" wrapText="1"/>
    </xf>
    <xf numFmtId="4" fontId="11" fillId="4" borderId="20" xfId="0" applyNumberFormat="1" applyFont="1" applyFill="1" applyBorder="1" applyAlignment="1">
      <alignment horizontal="center" vertical="center" wrapText="1"/>
    </xf>
    <xf numFmtId="10" fontId="11" fillId="7" borderId="15" xfId="0" applyNumberFormat="1" applyFont="1" applyFill="1" applyBorder="1" applyAlignment="1">
      <alignment horizontal="center" vertical="center" wrapText="1"/>
    </xf>
    <xf numFmtId="2" fontId="11" fillId="4" borderId="21" xfId="0" applyNumberFormat="1" applyFont="1" applyFill="1" applyBorder="1" applyAlignment="1">
      <alignment horizontal="center" vertical="center" wrapText="1"/>
    </xf>
    <xf numFmtId="10" fontId="11" fillId="7" borderId="16" xfId="0" applyNumberFormat="1" applyFont="1" applyFill="1" applyBorder="1" applyAlignment="1">
      <alignment horizontal="center" vertical="center" wrapText="1"/>
    </xf>
    <xf numFmtId="3" fontId="11" fillId="7" borderId="17" xfId="0" applyNumberFormat="1" applyFont="1" applyFill="1" applyBorder="1" applyAlignment="1">
      <alignment horizontal="center" vertical="center" wrapText="1"/>
    </xf>
    <xf numFmtId="164" fontId="11" fillId="4" borderId="8" xfId="0" applyNumberFormat="1" applyFont="1" applyFill="1" applyBorder="1" applyAlignment="1">
      <alignment horizontal="center"/>
    </xf>
    <xf numFmtId="4" fontId="11" fillId="4" borderId="21" xfId="0" applyNumberFormat="1" applyFont="1" applyFill="1" applyBorder="1" applyAlignment="1">
      <alignment horizontal="center" vertical="center" wrapText="1"/>
    </xf>
    <xf numFmtId="0" fontId="7" fillId="9" borderId="29" xfId="0" applyFont="1" applyFill="1" applyBorder="1" applyAlignment="1">
      <alignment horizontal="center" vertical="center" wrapText="1"/>
    </xf>
    <xf numFmtId="10" fontId="3" fillId="0" borderId="0" xfId="0" applyNumberFormat="1" applyFont="1" applyAlignment="1">
      <alignment horizontal="right"/>
    </xf>
    <xf numFmtId="10" fontId="11" fillId="4" borderId="20" xfId="0" applyNumberFormat="1" applyFont="1" applyFill="1" applyBorder="1" applyAlignment="1">
      <alignment horizontal="center" vertical="center" wrapText="1"/>
    </xf>
    <xf numFmtId="10" fontId="11" fillId="7" borderId="20" xfId="0" applyNumberFormat="1" applyFont="1" applyFill="1" applyBorder="1" applyAlignment="1">
      <alignment horizontal="center" vertical="center" wrapText="1"/>
    </xf>
    <xf numFmtId="4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1" fillId="7" borderId="8" xfId="0" applyFont="1" applyFill="1" applyBorder="1" applyAlignment="1">
      <alignment horizontal="center"/>
    </xf>
    <xf numFmtId="3" fontId="11" fillId="7" borderId="0" xfId="0" applyNumberFormat="1" applyFont="1" applyFill="1" applyAlignment="1">
      <alignment horizontal="center"/>
    </xf>
    <xf numFmtId="10" fontId="11" fillId="7" borderId="0" xfId="0" applyNumberFormat="1" applyFont="1" applyFill="1" applyAlignment="1">
      <alignment horizontal="center"/>
    </xf>
    <xf numFmtId="10" fontId="11" fillId="7" borderId="18" xfId="0" applyNumberFormat="1" applyFont="1" applyFill="1" applyBorder="1" applyAlignment="1">
      <alignment horizontal="center"/>
    </xf>
    <xf numFmtId="164" fontId="11" fillId="7" borderId="8" xfId="0" applyNumberFormat="1" applyFont="1" applyFill="1" applyBorder="1" applyAlignment="1">
      <alignment horizontal="center"/>
    </xf>
    <xf numFmtId="0" fontId="11" fillId="7" borderId="0" xfId="0" applyFont="1" applyFill="1" applyAlignment="1">
      <alignment horizontal="center"/>
    </xf>
    <xf numFmtId="10" fontId="11" fillId="4" borderId="15" xfId="0" applyNumberFormat="1" applyFont="1" applyFill="1" applyBorder="1" applyAlignment="1">
      <alignment horizontal="center" vertical="center" wrapText="1"/>
    </xf>
    <xf numFmtId="10" fontId="3" fillId="0" borderId="0" xfId="0" applyNumberFormat="1" applyFont="1"/>
    <xf numFmtId="3" fontId="11" fillId="7" borderId="16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wrapText="1"/>
    </xf>
    <xf numFmtId="3" fontId="11" fillId="4" borderId="21" xfId="0" applyNumberFormat="1" applyFont="1" applyFill="1" applyBorder="1" applyAlignment="1">
      <alignment horizontal="center" vertical="center" wrapText="1"/>
    </xf>
    <xf numFmtId="3" fontId="11" fillId="7" borderId="2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right"/>
    </xf>
    <xf numFmtId="4" fontId="11" fillId="7" borderId="15" xfId="0" applyNumberFormat="1" applyFont="1" applyFill="1" applyBorder="1" applyAlignment="1">
      <alignment horizontal="center" vertical="center" wrapText="1"/>
    </xf>
    <xf numFmtId="4" fontId="11" fillId="7" borderId="16" xfId="0" applyNumberFormat="1" applyFont="1" applyFill="1" applyBorder="1" applyAlignment="1">
      <alignment horizontal="center" vertical="center" wrapText="1"/>
    </xf>
    <xf numFmtId="4" fontId="11" fillId="7" borderId="17" xfId="0" applyNumberFormat="1" applyFont="1" applyFill="1" applyBorder="1" applyAlignment="1">
      <alignment horizontal="center" vertical="center" wrapText="1"/>
    </xf>
    <xf numFmtId="4" fontId="11" fillId="7" borderId="22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10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left" vertical="center" wrapText="1"/>
    </xf>
    <xf numFmtId="3" fontId="9" fillId="0" borderId="0" xfId="0" applyNumberFormat="1" applyFont="1"/>
    <xf numFmtId="3" fontId="11" fillId="0" borderId="0" xfId="0" applyNumberFormat="1" applyFont="1"/>
    <xf numFmtId="0" fontId="4" fillId="0" borderId="0" xfId="0" applyFont="1" applyAlignment="1">
      <alignment horizontal="center"/>
    </xf>
    <xf numFmtId="0" fontId="7" fillId="2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4" fontId="11" fillId="7" borderId="37" xfId="0" applyNumberFormat="1" applyFont="1" applyFill="1" applyBorder="1" applyAlignment="1">
      <alignment horizontal="center" vertical="center" wrapText="1"/>
    </xf>
    <xf numFmtId="10" fontId="21" fillId="7" borderId="37" xfId="0" applyNumberFormat="1" applyFont="1" applyFill="1" applyBorder="1" applyAlignment="1">
      <alignment horizontal="center" vertical="center" wrapText="1"/>
    </xf>
    <xf numFmtId="4" fontId="11" fillId="4" borderId="37" xfId="0" applyNumberFormat="1" applyFont="1" applyFill="1" applyBorder="1" applyAlignment="1">
      <alignment horizontal="center" vertical="center" wrapText="1"/>
    </xf>
    <xf numFmtId="10" fontId="22" fillId="4" borderId="37" xfId="0" applyNumberFormat="1" applyFont="1" applyFill="1" applyBorder="1" applyAlignment="1">
      <alignment horizontal="center" vertical="center" wrapText="1"/>
    </xf>
    <xf numFmtId="10" fontId="23" fillId="4" borderId="37" xfId="0" applyNumberFormat="1" applyFont="1" applyFill="1" applyBorder="1" applyAlignment="1">
      <alignment horizontal="center" vertical="center" wrapText="1"/>
    </xf>
    <xf numFmtId="10" fontId="23" fillId="7" borderId="37" xfId="0" applyNumberFormat="1" applyFont="1" applyFill="1" applyBorder="1" applyAlignment="1">
      <alignment horizontal="center" vertical="center" wrapText="1"/>
    </xf>
    <xf numFmtId="10" fontId="24" fillId="4" borderId="37" xfId="0" applyNumberFormat="1" applyFont="1" applyFill="1" applyBorder="1" applyAlignment="1">
      <alignment horizontal="center" vertical="center" wrapText="1"/>
    </xf>
    <xf numFmtId="166" fontId="21" fillId="7" borderId="37" xfId="0" applyNumberFormat="1" applyFont="1" applyFill="1" applyBorder="1" applyAlignment="1">
      <alignment horizontal="center" vertical="center" wrapText="1"/>
    </xf>
    <xf numFmtId="166" fontId="22" fillId="4" borderId="37" xfId="0" applyNumberFormat="1" applyFont="1" applyFill="1" applyBorder="1" applyAlignment="1">
      <alignment horizontal="center" vertical="center" wrapText="1"/>
    </xf>
    <xf numFmtId="166" fontId="23" fillId="4" borderId="37" xfId="0" applyNumberFormat="1" applyFont="1" applyFill="1" applyBorder="1" applyAlignment="1">
      <alignment horizontal="center" vertical="center" wrapText="1"/>
    </xf>
    <xf numFmtId="166" fontId="23" fillId="7" borderId="37" xfId="0" applyNumberFormat="1" applyFont="1" applyFill="1" applyBorder="1" applyAlignment="1">
      <alignment horizontal="center" vertical="center" wrapText="1"/>
    </xf>
    <xf numFmtId="166" fontId="24" fillId="4" borderId="37" xfId="0" applyNumberFormat="1" applyFont="1" applyFill="1" applyBorder="1" applyAlignment="1">
      <alignment horizontal="center" vertical="center" wrapText="1"/>
    </xf>
    <xf numFmtId="0" fontId="25" fillId="0" borderId="0" xfId="0" applyFont="1"/>
    <xf numFmtId="0" fontId="26" fillId="0" borderId="38" xfId="0" applyFont="1" applyBorder="1" applyAlignment="1">
      <alignment vertical="top"/>
    </xf>
    <xf numFmtId="0" fontId="27" fillId="0" borderId="0" xfId="0" applyFont="1"/>
    <xf numFmtId="0" fontId="3" fillId="0" borderId="0" xfId="0" applyFont="1" applyAlignment="1">
      <alignment horizontal="right"/>
    </xf>
    <xf numFmtId="0" fontId="3" fillId="0" borderId="18" xfId="0" applyFont="1" applyBorder="1" applyAlignment="1">
      <alignment horizontal="right"/>
    </xf>
    <xf numFmtId="0" fontId="7" fillId="2" borderId="39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top"/>
    </xf>
    <xf numFmtId="0" fontId="7" fillId="2" borderId="4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0" fillId="0" borderId="0" xfId="0"/>
    <xf numFmtId="0" fontId="11" fillId="7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9" fillId="0" borderId="8" xfId="0" applyFont="1" applyBorder="1" applyAlignment="1">
      <alignment wrapText="1"/>
    </xf>
    <xf numFmtId="0" fontId="6" fillId="0" borderId="9" xfId="0" applyFont="1" applyBorder="1"/>
    <xf numFmtId="0" fontId="6" fillId="0" borderId="10" xfId="0" applyFont="1" applyBorder="1"/>
    <xf numFmtId="0" fontId="9" fillId="0" borderId="8" xfId="0" applyFont="1" applyBorder="1" applyAlignment="1">
      <alignment horizontal="left" wrapText="1"/>
    </xf>
    <xf numFmtId="0" fontId="10" fillId="4" borderId="26" xfId="0" applyFont="1" applyFill="1" applyBorder="1" applyAlignment="1">
      <alignment horizontal="center" vertical="center" wrapText="1"/>
    </xf>
    <xf numFmtId="0" fontId="6" fillId="0" borderId="27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6" fillId="0" borderId="6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6" fillId="0" borderId="11" xfId="0" applyFont="1" applyBorder="1"/>
    <xf numFmtId="0" fontId="6" fillId="0" borderId="12" xfId="0" applyFont="1" applyBorder="1"/>
    <xf numFmtId="0" fontId="10" fillId="4" borderId="13" xfId="0" applyFont="1" applyFill="1" applyBorder="1" applyAlignment="1">
      <alignment horizontal="center" vertical="center" wrapText="1"/>
    </xf>
    <xf numFmtId="0" fontId="6" fillId="0" borderId="23" xfId="0" applyFont="1" applyBorder="1"/>
    <xf numFmtId="0" fontId="17" fillId="6" borderId="24" xfId="0" applyFont="1" applyFill="1" applyBorder="1" applyAlignment="1">
      <alignment horizontal="center" vertical="center" wrapText="1"/>
    </xf>
    <xf numFmtId="0" fontId="6" fillId="0" borderId="28" xfId="0" applyFont="1" applyBorder="1"/>
    <xf numFmtId="0" fontId="6" fillId="0" borderId="30" xfId="0" applyFont="1" applyBorder="1"/>
    <xf numFmtId="0" fontId="18" fillId="8" borderId="2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6" fillId="0" borderId="18" xfId="0" applyFont="1" applyBorder="1"/>
    <xf numFmtId="0" fontId="8" fillId="5" borderId="24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6" fillId="0" borderId="32" xfId="0" applyFont="1" applyBorder="1"/>
    <xf numFmtId="0" fontId="6" fillId="0" borderId="33" xfId="0" applyFont="1" applyBorder="1"/>
    <xf numFmtId="0" fontId="20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B4" sqref="B4:E4"/>
    </sheetView>
  </sheetViews>
  <sheetFormatPr defaultColWidth="12.6640625" defaultRowHeight="15" customHeight="1"/>
  <cols>
    <col min="1" max="1" width="24.44140625" customWidth="1"/>
    <col min="2" max="2" width="32.21875" customWidth="1"/>
    <col min="3" max="3" width="33.21875" customWidth="1"/>
    <col min="4" max="4" width="14" customWidth="1"/>
    <col min="5" max="5" width="8.77734375" customWidth="1"/>
    <col min="6" max="6" width="12.21875" customWidth="1"/>
    <col min="7" max="26" width="11.109375" customWidth="1"/>
  </cols>
  <sheetData>
    <row r="1" spans="1:26" ht="27.75" customHeight="1">
      <c r="A1" s="110" t="s">
        <v>3</v>
      </c>
      <c r="B1" s="111"/>
      <c r="C1" s="111"/>
      <c r="D1" s="111"/>
      <c r="E1" s="11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4.25" customHeight="1">
      <c r="A2" s="5" t="s">
        <v>5</v>
      </c>
      <c r="B2" s="112" t="s">
        <v>6</v>
      </c>
      <c r="C2" s="113"/>
      <c r="D2" s="113"/>
      <c r="E2" s="11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72" customHeight="1">
      <c r="A3" s="5" t="s">
        <v>8</v>
      </c>
      <c r="B3" s="115" t="s">
        <v>10</v>
      </c>
      <c r="C3" s="113"/>
      <c r="D3" s="113"/>
      <c r="E3" s="11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7.5" customHeight="1">
      <c r="A4" s="5" t="s">
        <v>124</v>
      </c>
      <c r="B4" s="112" t="s">
        <v>125</v>
      </c>
      <c r="C4" s="113"/>
      <c r="D4" s="113"/>
      <c r="E4" s="11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9.25" customHeight="1">
      <c r="A5" s="5" t="s">
        <v>15</v>
      </c>
      <c r="B5" s="112" t="s">
        <v>16</v>
      </c>
      <c r="C5" s="113"/>
      <c r="D5" s="113"/>
      <c r="E5" s="11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8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>
      <c r="A7" s="107" t="s">
        <v>20</v>
      </c>
      <c r="B7" s="108"/>
      <c r="C7" s="108"/>
      <c r="D7" s="108"/>
      <c r="E7" s="10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1.5" customHeight="1">
      <c r="A8" s="8" t="s">
        <v>22</v>
      </c>
      <c r="B8" s="8" t="s">
        <v>23</v>
      </c>
      <c r="C8" s="8" t="s">
        <v>24</v>
      </c>
      <c r="D8" s="8" t="s">
        <v>25</v>
      </c>
      <c r="E8" s="8" t="s">
        <v>26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21">
        <v>1</v>
      </c>
      <c r="B9" s="109" t="s">
        <v>30</v>
      </c>
      <c r="C9" s="23" t="s">
        <v>11</v>
      </c>
      <c r="D9" s="24" t="s">
        <v>31</v>
      </c>
      <c r="E9" s="24" t="s">
        <v>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29">
        <v>2</v>
      </c>
      <c r="B10" s="108"/>
      <c r="C10" s="33" t="s">
        <v>35</v>
      </c>
      <c r="D10" s="34" t="s">
        <v>36</v>
      </c>
      <c r="E10" s="34" t="s">
        <v>34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21">
        <v>3</v>
      </c>
      <c r="B11" s="108"/>
      <c r="C11" s="33" t="s">
        <v>37</v>
      </c>
      <c r="D11" s="24" t="s">
        <v>31</v>
      </c>
      <c r="E11" s="24" t="s">
        <v>34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29">
        <v>4</v>
      </c>
      <c r="B12" s="108"/>
      <c r="C12" s="33" t="s">
        <v>38</v>
      </c>
      <c r="D12" s="34" t="s">
        <v>31</v>
      </c>
      <c r="E12" s="34" t="s">
        <v>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21">
        <v>5</v>
      </c>
      <c r="B13" s="108"/>
      <c r="C13" s="33" t="s">
        <v>40</v>
      </c>
      <c r="D13" s="24" t="s">
        <v>31</v>
      </c>
      <c r="E13" s="24" t="s">
        <v>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29">
        <v>6</v>
      </c>
      <c r="B14" s="108"/>
      <c r="C14" s="33" t="s">
        <v>42</v>
      </c>
      <c r="D14" s="34" t="s">
        <v>31</v>
      </c>
      <c r="E14" s="34" t="s">
        <v>34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21">
        <v>7</v>
      </c>
      <c r="B15" s="109" t="s">
        <v>44</v>
      </c>
      <c r="C15" s="33" t="s">
        <v>45</v>
      </c>
      <c r="D15" s="24" t="s">
        <v>46</v>
      </c>
      <c r="E15" s="24" t="s">
        <v>34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29">
        <v>8</v>
      </c>
      <c r="B16" s="108"/>
      <c r="C16" s="33" t="s">
        <v>47</v>
      </c>
      <c r="D16" s="34" t="s">
        <v>46</v>
      </c>
      <c r="E16" s="34" t="s">
        <v>34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21">
        <v>9</v>
      </c>
      <c r="B17" s="108"/>
      <c r="C17" s="33" t="s">
        <v>48</v>
      </c>
      <c r="D17" s="24" t="s">
        <v>46</v>
      </c>
      <c r="E17" s="24" t="s">
        <v>34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29">
        <v>10</v>
      </c>
      <c r="B18" s="108"/>
      <c r="C18" s="33" t="s">
        <v>49</v>
      </c>
      <c r="D18" s="34" t="s">
        <v>46</v>
      </c>
      <c r="E18" s="34" t="s">
        <v>34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21">
        <v>11</v>
      </c>
      <c r="B19" s="108"/>
      <c r="C19" s="33" t="s">
        <v>50</v>
      </c>
      <c r="D19" s="24" t="s">
        <v>46</v>
      </c>
      <c r="E19" s="24" t="s">
        <v>34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29">
        <v>12</v>
      </c>
      <c r="B20" s="108"/>
      <c r="C20" s="33" t="s">
        <v>51</v>
      </c>
      <c r="D20" s="34" t="s">
        <v>52</v>
      </c>
      <c r="E20" s="34" t="s">
        <v>34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21">
        <v>13</v>
      </c>
      <c r="B21" s="108"/>
      <c r="C21" s="33" t="s">
        <v>53</v>
      </c>
      <c r="D21" s="24" t="s">
        <v>52</v>
      </c>
      <c r="E21" s="24" t="s">
        <v>34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29">
        <v>14</v>
      </c>
      <c r="B22" s="108"/>
      <c r="C22" s="33" t="s">
        <v>54</v>
      </c>
      <c r="D22" s="34" t="s">
        <v>52</v>
      </c>
      <c r="E22" s="34" t="s">
        <v>34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21">
        <v>15</v>
      </c>
      <c r="B23" s="108"/>
      <c r="C23" s="33" t="s">
        <v>55</v>
      </c>
      <c r="D23" s="24" t="s">
        <v>52</v>
      </c>
      <c r="E23" s="24" t="s">
        <v>34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34">
        <v>16</v>
      </c>
      <c r="B24" s="34" t="s">
        <v>56</v>
      </c>
      <c r="C24" s="33" t="s">
        <v>57</v>
      </c>
      <c r="D24" s="34" t="s">
        <v>58</v>
      </c>
      <c r="E24" s="34" t="s">
        <v>34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7:E7"/>
    <mergeCell ref="B9:B14"/>
    <mergeCell ref="B15:B23"/>
    <mergeCell ref="A1:E1"/>
    <mergeCell ref="B2:E2"/>
    <mergeCell ref="B3:E3"/>
    <mergeCell ref="B4:E4"/>
    <mergeCell ref="B5:E5"/>
  </mergeCells>
  <hyperlinks>
    <hyperlink ref="C9" location="'Indicatore 1_Popolazione reside'!A1" display="Popolazione residente" xr:uid="{00000000-0004-0000-0000-000000000000}"/>
    <hyperlink ref="C10" location="'Indicatore 2_Densità popolazion'!A1" display="Densità della popolazione" xr:uid="{00000000-0004-0000-0000-000001000000}"/>
    <hyperlink ref="C11" location="'Indicatore 3_Struttura demograf'!A1" display="Struttura demografica della popolazione" xr:uid="{00000000-0004-0000-0000-000002000000}"/>
    <hyperlink ref="C12" location="'Indicatore 4_Cittadini stranier'!A1" display="Cittadini stranieri residenti" xr:uid="{00000000-0004-0000-0000-000003000000}"/>
    <hyperlink ref="C13" location="'Indicatore 5_Minori stranieri'!A1" display="Minori stranieri residenti" xr:uid="{00000000-0004-0000-0000-000004000000}"/>
    <hyperlink ref="C14" location="'Indicatore 6_Stranieri ogni 100'!A1" display="Stranieri residenti ogni 100 residenti" xr:uid="{00000000-0004-0000-0000-000005000000}"/>
    <hyperlink ref="C15" location="'Indicatore 7_Tasso di mortalità'!A1" display="Tasso di mortalità" xr:uid="{00000000-0004-0000-0000-000006000000}"/>
    <hyperlink ref="C16" location="'Indicatore 8_Tasso di natalità'!A1" display="Tasso di natalità" xr:uid="{00000000-0004-0000-0000-000007000000}"/>
    <hyperlink ref="C17" location="'Indicatore 9_Saldo migratorio'!A1" display="Saldo migratorio" xr:uid="{00000000-0004-0000-0000-000008000000}"/>
    <hyperlink ref="C18" location="'Indicatore 10_Età media primo p'!A1" display="Età media delle donne al primo parto" xr:uid="{00000000-0004-0000-0000-000009000000}"/>
    <hyperlink ref="C19" location="'Indicatore 11_Numero medio di f'!A1" display="Numero medio di figli per donna" xr:uid="{00000000-0004-0000-0000-00000A000000}"/>
    <hyperlink ref="C20" location="'Indicatore 12_Età media'!A1" display="Età media " xr:uid="{00000000-0004-0000-0000-00000B000000}"/>
    <hyperlink ref="C21" location="'Indicatore 13_Indice di vecchia'!A1" display="Indice di vecchiaia" xr:uid="{00000000-0004-0000-0000-00000C000000}"/>
    <hyperlink ref="C22" location="'Indicatore 14_Indice dipendenza'!A1" display="Indice di dipendenza strutturale" xr:uid="{00000000-0004-0000-0000-00000D000000}"/>
    <hyperlink ref="C23" location="'Indicatore 15_Indice di dipende'!A1" display="Indice di dipendenza degli anziani" xr:uid="{00000000-0004-0000-0000-00000E000000}"/>
    <hyperlink ref="C24" location="'Indicatore 16_Previsioni provin'!A1" display="Previsioni provinciali della popolazione" xr:uid="{00000000-0004-0000-0000-00000F000000}"/>
  </hyperlink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H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12.21875" customWidth="1"/>
    <col min="2" max="34" width="11.109375" customWidth="1"/>
  </cols>
  <sheetData>
    <row r="1" spans="1:34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8" customHeight="1">
      <c r="A2" s="121" t="s">
        <v>4</v>
      </c>
      <c r="B2" s="118">
        <v>2019</v>
      </c>
      <c r="C2" s="120"/>
      <c r="D2" s="118">
        <v>2020</v>
      </c>
      <c r="E2" s="120"/>
      <c r="F2" s="118">
        <v>2021</v>
      </c>
      <c r="G2" s="120"/>
      <c r="H2" s="118">
        <v>2022</v>
      </c>
      <c r="I2" s="120"/>
      <c r="J2" s="118">
        <v>2023</v>
      </c>
      <c r="K2" s="120"/>
      <c r="L2" s="118">
        <v>2024</v>
      </c>
      <c r="M2" s="120"/>
      <c r="N2" s="118">
        <v>2025</v>
      </c>
      <c r="O2" s="120"/>
      <c r="P2" s="118">
        <v>2026</v>
      </c>
      <c r="Q2" s="12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39.75" customHeight="1">
      <c r="A3" s="122"/>
      <c r="B3" s="7" t="s">
        <v>7</v>
      </c>
      <c r="C3" s="7" t="s">
        <v>9</v>
      </c>
      <c r="D3" s="7" t="s">
        <v>7</v>
      </c>
      <c r="E3" s="7" t="s">
        <v>9</v>
      </c>
      <c r="F3" s="7" t="s">
        <v>7</v>
      </c>
      <c r="G3" s="7" t="s">
        <v>9</v>
      </c>
      <c r="H3" s="7" t="s">
        <v>7</v>
      </c>
      <c r="I3" s="7" t="s">
        <v>9</v>
      </c>
      <c r="J3" s="7" t="s">
        <v>7</v>
      </c>
      <c r="K3" s="7" t="s">
        <v>9</v>
      </c>
      <c r="L3" s="7" t="s">
        <v>7</v>
      </c>
      <c r="M3" s="7" t="s">
        <v>9</v>
      </c>
      <c r="N3" s="7" t="s">
        <v>7</v>
      </c>
      <c r="O3" s="7" t="s">
        <v>9</v>
      </c>
      <c r="P3" s="7" t="s">
        <v>7</v>
      </c>
      <c r="Q3" s="7" t="s">
        <v>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8" customHeight="1">
      <c r="A4" s="9" t="s">
        <v>12</v>
      </c>
      <c r="B4" s="10">
        <v>59816673</v>
      </c>
      <c r="C4" s="11">
        <v>1</v>
      </c>
      <c r="D4" s="12">
        <v>59641488</v>
      </c>
      <c r="E4" s="11">
        <v>1</v>
      </c>
      <c r="F4" s="12">
        <v>59236213</v>
      </c>
      <c r="G4" s="11">
        <v>1</v>
      </c>
      <c r="H4" s="12">
        <v>58983122</v>
      </c>
      <c r="I4" s="11">
        <v>1</v>
      </c>
      <c r="J4" s="12">
        <v>58997201</v>
      </c>
      <c r="K4" s="11">
        <v>1</v>
      </c>
      <c r="L4" s="12">
        <v>58971230</v>
      </c>
      <c r="M4" s="11">
        <v>1</v>
      </c>
      <c r="N4" s="12">
        <v>58934177</v>
      </c>
      <c r="O4" s="14">
        <f>N4/N4</f>
        <v>1</v>
      </c>
      <c r="P4" s="12">
        <v>58942828</v>
      </c>
      <c r="Q4" s="14">
        <f>P4/P4</f>
        <v>1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8" customHeight="1">
      <c r="A5" s="15" t="s">
        <v>21</v>
      </c>
      <c r="B5" s="16">
        <v>4328565</v>
      </c>
      <c r="C5" s="18">
        <f t="shared" ref="C5:C6" si="0">B5/$B$4</f>
        <v>7.2363854138126335E-2</v>
      </c>
      <c r="D5" s="20">
        <v>4311217</v>
      </c>
      <c r="E5" s="18">
        <f t="shared" ref="E5:E6" si="1">D5/$D$4</f>
        <v>7.2285537208595471E-2</v>
      </c>
      <c r="F5" s="20">
        <v>4274945</v>
      </c>
      <c r="G5" s="18">
        <f t="shared" ref="G5:G6" si="2">F5/$F$4</f>
        <v>7.2167763324100409E-2</v>
      </c>
      <c r="H5" s="20">
        <v>4252279</v>
      </c>
      <c r="I5" s="18">
        <f>H5/H4</f>
        <v>7.2093148952000197E-2</v>
      </c>
      <c r="J5" s="20">
        <v>4251351</v>
      </c>
      <c r="K5" s="18">
        <f>J5/J4</f>
        <v>7.2060215195632757E-2</v>
      </c>
      <c r="L5" s="20">
        <v>4251623</v>
      </c>
      <c r="M5" s="18">
        <f>L5/L4</f>
        <v>7.2096563018950094E-2</v>
      </c>
      <c r="N5" s="20">
        <v>4255702</v>
      </c>
      <c r="O5" s="18">
        <f>N5/N4</f>
        <v>7.2211104262981399E-2</v>
      </c>
      <c r="P5" s="20">
        <v>4255006</v>
      </c>
      <c r="Q5" s="18">
        <f>P5/P4</f>
        <v>7.2188697834450699E-2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8" customHeight="1">
      <c r="A6" s="26" t="s">
        <v>33</v>
      </c>
      <c r="B6" s="28">
        <v>175341</v>
      </c>
      <c r="C6" s="31">
        <f t="shared" si="0"/>
        <v>2.9313064603241974E-3</v>
      </c>
      <c r="D6" s="32">
        <v>174170</v>
      </c>
      <c r="E6" s="31">
        <f t="shared" si="1"/>
        <v>2.9202826059604682E-3</v>
      </c>
      <c r="F6" s="32">
        <v>170724</v>
      </c>
      <c r="G6" s="31">
        <f t="shared" si="2"/>
        <v>2.882088360375097E-3</v>
      </c>
      <c r="H6" s="32">
        <v>169560</v>
      </c>
      <c r="I6" s="31">
        <f>H6/H4</f>
        <v>2.8747206700927091E-3</v>
      </c>
      <c r="J6" s="32">
        <v>169106</v>
      </c>
      <c r="K6" s="31">
        <f>J6/J4</f>
        <v>2.8663393709135454E-3</v>
      </c>
      <c r="L6" s="32">
        <v>168583</v>
      </c>
      <c r="M6" s="31">
        <f>L6/L4</f>
        <v>2.8587329787762611E-3</v>
      </c>
      <c r="N6" s="32">
        <v>168257</v>
      </c>
      <c r="O6" s="31">
        <f>N6/N4</f>
        <v>2.8549987217094761E-3</v>
      </c>
      <c r="P6" s="32">
        <v>168223</v>
      </c>
      <c r="Q6" s="31">
        <f>P6/P4</f>
        <v>2.8540028652849843E-3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3.2">
      <c r="A7" s="38" t="s">
        <v>39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3.2">
      <c r="A8" s="38" t="s">
        <v>41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21.75" customHeight="1">
      <c r="A10" s="1" t="s">
        <v>43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8" customHeight="1">
      <c r="A11" s="121" t="s">
        <v>4</v>
      </c>
      <c r="B11" s="118">
        <v>2019</v>
      </c>
      <c r="C11" s="119"/>
      <c r="D11" s="119"/>
      <c r="E11" s="120"/>
      <c r="F11" s="118">
        <v>2020</v>
      </c>
      <c r="G11" s="119"/>
      <c r="H11" s="119"/>
      <c r="I11" s="120"/>
      <c r="J11" s="118">
        <v>2021</v>
      </c>
      <c r="K11" s="119"/>
      <c r="L11" s="119"/>
      <c r="M11" s="120"/>
      <c r="N11" s="118">
        <v>2022</v>
      </c>
      <c r="O11" s="119"/>
      <c r="P11" s="119"/>
      <c r="Q11" s="120"/>
      <c r="R11" s="118">
        <v>2023</v>
      </c>
      <c r="S11" s="119"/>
      <c r="T11" s="119"/>
      <c r="U11" s="120"/>
      <c r="V11" s="118">
        <v>2024</v>
      </c>
      <c r="W11" s="119"/>
      <c r="X11" s="119"/>
      <c r="Y11" s="120"/>
      <c r="Z11" s="118">
        <v>2025</v>
      </c>
      <c r="AA11" s="119"/>
      <c r="AB11" s="119"/>
      <c r="AC11" s="120"/>
      <c r="AD11" s="118">
        <v>2026</v>
      </c>
      <c r="AE11" s="119"/>
      <c r="AF11" s="119"/>
      <c r="AG11" s="120"/>
      <c r="AH11" s="19"/>
    </row>
    <row r="12" spans="1:34" ht="15.75" customHeight="1">
      <c r="A12" s="123"/>
      <c r="B12" s="116" t="s">
        <v>17</v>
      </c>
      <c r="C12" s="117"/>
      <c r="D12" s="116" t="s">
        <v>18</v>
      </c>
      <c r="E12" s="117"/>
      <c r="F12" s="116" t="s">
        <v>17</v>
      </c>
      <c r="G12" s="117"/>
      <c r="H12" s="116" t="s">
        <v>18</v>
      </c>
      <c r="I12" s="117"/>
      <c r="J12" s="116" t="s">
        <v>17</v>
      </c>
      <c r="K12" s="117"/>
      <c r="L12" s="116" t="s">
        <v>18</v>
      </c>
      <c r="M12" s="117"/>
      <c r="N12" s="116" t="s">
        <v>17</v>
      </c>
      <c r="O12" s="117"/>
      <c r="P12" s="116" t="s">
        <v>18</v>
      </c>
      <c r="Q12" s="117"/>
      <c r="R12" s="116" t="s">
        <v>17</v>
      </c>
      <c r="S12" s="117"/>
      <c r="T12" s="116" t="s">
        <v>18</v>
      </c>
      <c r="U12" s="117"/>
      <c r="V12" s="116" t="s">
        <v>17</v>
      </c>
      <c r="W12" s="117"/>
      <c r="X12" s="116" t="s">
        <v>18</v>
      </c>
      <c r="Y12" s="117"/>
      <c r="Z12" s="116" t="s">
        <v>17</v>
      </c>
      <c r="AA12" s="117"/>
      <c r="AB12" s="116" t="s">
        <v>18</v>
      </c>
      <c r="AC12" s="117"/>
      <c r="AD12" s="116" t="s">
        <v>17</v>
      </c>
      <c r="AE12" s="117"/>
      <c r="AF12" s="116" t="s">
        <v>18</v>
      </c>
      <c r="AG12" s="117"/>
      <c r="AH12" s="3"/>
    </row>
    <row r="13" spans="1:34" ht="15.75" customHeight="1">
      <c r="A13" s="122"/>
      <c r="B13" s="7" t="s">
        <v>7</v>
      </c>
      <c r="C13" s="7" t="s">
        <v>27</v>
      </c>
      <c r="D13" s="7" t="s">
        <v>7</v>
      </c>
      <c r="E13" s="7" t="s">
        <v>27</v>
      </c>
      <c r="F13" s="7" t="s">
        <v>7</v>
      </c>
      <c r="G13" s="7" t="s">
        <v>27</v>
      </c>
      <c r="H13" s="7" t="s">
        <v>7</v>
      </c>
      <c r="I13" s="7" t="s">
        <v>27</v>
      </c>
      <c r="J13" s="7" t="s">
        <v>7</v>
      </c>
      <c r="K13" s="7" t="s">
        <v>27</v>
      </c>
      <c r="L13" s="7" t="s">
        <v>7</v>
      </c>
      <c r="M13" s="7" t="s">
        <v>27</v>
      </c>
      <c r="N13" s="7" t="s">
        <v>7</v>
      </c>
      <c r="O13" s="7" t="s">
        <v>27</v>
      </c>
      <c r="P13" s="7" t="s">
        <v>7</v>
      </c>
      <c r="Q13" s="7" t="s">
        <v>27</v>
      </c>
      <c r="R13" s="7" t="s">
        <v>7</v>
      </c>
      <c r="S13" s="7" t="s">
        <v>27</v>
      </c>
      <c r="T13" s="7" t="s">
        <v>7</v>
      </c>
      <c r="U13" s="7" t="s">
        <v>27</v>
      </c>
      <c r="V13" s="7" t="s">
        <v>7</v>
      </c>
      <c r="W13" s="7" t="s">
        <v>27</v>
      </c>
      <c r="X13" s="7" t="s">
        <v>7</v>
      </c>
      <c r="Y13" s="7" t="s">
        <v>27</v>
      </c>
      <c r="Z13" s="7" t="s">
        <v>7</v>
      </c>
      <c r="AA13" s="7" t="s">
        <v>27</v>
      </c>
      <c r="AB13" s="7" t="s">
        <v>7</v>
      </c>
      <c r="AC13" s="7" t="s">
        <v>27</v>
      </c>
      <c r="AD13" s="7" t="s">
        <v>7</v>
      </c>
      <c r="AE13" s="7" t="s">
        <v>27</v>
      </c>
      <c r="AF13" s="7" t="s">
        <v>7</v>
      </c>
      <c r="AG13" s="7" t="s">
        <v>27</v>
      </c>
      <c r="AH13" s="41"/>
    </row>
    <row r="14" spans="1:34" ht="18" customHeight="1">
      <c r="A14" s="9" t="s">
        <v>12</v>
      </c>
      <c r="B14" s="42">
        <v>29131195</v>
      </c>
      <c r="C14" s="44">
        <f t="shared" ref="C14:C16" si="3">B14/B4</f>
        <v>0.48700794509249956</v>
      </c>
      <c r="D14" s="42">
        <v>30685478</v>
      </c>
      <c r="E14" s="46">
        <f t="shared" ref="E14:E16" si="4">D14/B4</f>
        <v>0.51299205490750044</v>
      </c>
      <c r="F14" s="47">
        <v>29050096</v>
      </c>
      <c r="G14" s="44">
        <f t="shared" ref="G14:G16" si="5">F14/D4</f>
        <v>0.48707865907034381</v>
      </c>
      <c r="H14" s="42">
        <v>30591392</v>
      </c>
      <c r="I14" s="46">
        <f t="shared" ref="I14:I16" si="6">H14/D4</f>
        <v>0.51292134092965624</v>
      </c>
      <c r="J14" s="47">
        <v>28866226</v>
      </c>
      <c r="K14" s="44">
        <f t="shared" ref="K14:K16" si="7">J14/F4</f>
        <v>0.48730708021459779</v>
      </c>
      <c r="L14" s="42">
        <v>30369987</v>
      </c>
      <c r="M14" s="46">
        <f t="shared" ref="M14:M16" si="8">L14/F4</f>
        <v>0.51269291978540221</v>
      </c>
      <c r="N14" s="47">
        <v>28747417</v>
      </c>
      <c r="O14" s="44">
        <f t="shared" ref="O14:O16" si="9">N14/H4</f>
        <v>0.48738378073646221</v>
      </c>
      <c r="P14" s="42">
        <v>30235705</v>
      </c>
      <c r="Q14" s="46">
        <f t="shared" ref="Q14:Q16" si="10">P14/H4</f>
        <v>0.51261621926353784</v>
      </c>
      <c r="R14" s="47">
        <v>28814832</v>
      </c>
      <c r="S14" s="44">
        <f t="shared" ref="S14:S16" si="11">R14/J4</f>
        <v>0.48841015355965783</v>
      </c>
      <c r="T14" s="42">
        <v>30182369</v>
      </c>
      <c r="U14" s="46">
        <f t="shared" ref="U14:U16" si="12">T14/J4</f>
        <v>0.51158984644034211</v>
      </c>
      <c r="V14" s="47">
        <v>28846728</v>
      </c>
      <c r="W14" s="44">
        <f t="shared" ref="W14:W16" si="13">V14/L4</f>
        <v>0.48916612388786873</v>
      </c>
      <c r="X14" s="42">
        <v>30124502</v>
      </c>
      <c r="Y14" s="46">
        <f t="shared" ref="Y14:Y16" si="14">X14/L4</f>
        <v>0.51083387611213127</v>
      </c>
      <c r="Z14" s="47">
        <v>28876799</v>
      </c>
      <c r="AA14" s="44">
        <f t="shared" ref="AA14:AA16" si="15">Z14/N4</f>
        <v>0.48998391883880893</v>
      </c>
      <c r="AB14" s="42">
        <v>30057378</v>
      </c>
      <c r="AC14" s="46">
        <f t="shared" ref="AC14:AC16" si="16">AB14/N4</f>
        <v>0.51001608116119101</v>
      </c>
      <c r="AD14" s="47">
        <v>28920635</v>
      </c>
      <c r="AE14" s="44">
        <f t="shared" ref="AE14:AE16" si="17">AD14/P4</f>
        <v>0.4906557079344751</v>
      </c>
      <c r="AF14" s="42">
        <v>30022193</v>
      </c>
      <c r="AG14" s="46">
        <f t="shared" ref="AG14:AG16" si="18">AF14/P4</f>
        <v>0.5093442920655249</v>
      </c>
      <c r="AH14" s="51"/>
    </row>
    <row r="15" spans="1:34" ht="18" customHeight="1">
      <c r="A15" s="15" t="s">
        <v>21</v>
      </c>
      <c r="B15" s="28">
        <v>2103024</v>
      </c>
      <c r="C15" s="52">
        <f t="shared" si="3"/>
        <v>0.48584785026908456</v>
      </c>
      <c r="D15" s="28">
        <v>2225541</v>
      </c>
      <c r="E15" s="31">
        <f t="shared" si="4"/>
        <v>0.51415214973091539</v>
      </c>
      <c r="F15" s="32">
        <v>2095058</v>
      </c>
      <c r="G15" s="52">
        <f t="shared" si="5"/>
        <v>0.4859551258960057</v>
      </c>
      <c r="H15" s="28">
        <v>2216159</v>
      </c>
      <c r="I15" s="31">
        <f t="shared" si="6"/>
        <v>0.51404487410399435</v>
      </c>
      <c r="J15" s="32">
        <v>2079401</v>
      </c>
      <c r="K15" s="52">
        <f t="shared" si="7"/>
        <v>0.48641584862495307</v>
      </c>
      <c r="L15" s="28">
        <v>2195544</v>
      </c>
      <c r="M15" s="31">
        <f t="shared" si="8"/>
        <v>0.51358415137504698</v>
      </c>
      <c r="N15" s="32">
        <v>2068986</v>
      </c>
      <c r="O15" s="52">
        <f t="shared" si="9"/>
        <v>0.48655932501136451</v>
      </c>
      <c r="P15" s="28">
        <v>2183293</v>
      </c>
      <c r="Q15" s="31">
        <f t="shared" si="10"/>
        <v>0.51344067498863555</v>
      </c>
      <c r="R15" s="32">
        <v>2072771</v>
      </c>
      <c r="S15" s="52">
        <f t="shared" si="11"/>
        <v>0.48755583813239606</v>
      </c>
      <c r="T15" s="28">
        <v>2178580</v>
      </c>
      <c r="U15" s="31">
        <f t="shared" si="12"/>
        <v>0.512444161867604</v>
      </c>
      <c r="V15" s="32">
        <v>2077302</v>
      </c>
      <c r="W15" s="52">
        <f t="shared" si="13"/>
        <v>0.48859035714126109</v>
      </c>
      <c r="X15" s="28">
        <v>2174321</v>
      </c>
      <c r="Y15" s="31">
        <f t="shared" si="14"/>
        <v>0.51140964285873891</v>
      </c>
      <c r="Z15" s="32">
        <v>2083188</v>
      </c>
      <c r="AA15" s="52">
        <f t="shared" si="15"/>
        <v>0.48950513922262412</v>
      </c>
      <c r="AB15" s="28">
        <v>2172514</v>
      </c>
      <c r="AC15" s="31">
        <f t="shared" si="16"/>
        <v>0.51049486077737583</v>
      </c>
      <c r="AD15" s="32">
        <v>2086022</v>
      </c>
      <c r="AE15" s="52">
        <f t="shared" si="17"/>
        <v>0.4902512475893101</v>
      </c>
      <c r="AF15" s="28">
        <v>2168984</v>
      </c>
      <c r="AG15" s="31">
        <f t="shared" si="18"/>
        <v>0.50974875241068995</v>
      </c>
      <c r="AH15" s="51"/>
    </row>
    <row r="16" spans="1:34" ht="18" customHeight="1">
      <c r="A16" s="26" t="s">
        <v>33</v>
      </c>
      <c r="B16" s="16">
        <v>84295</v>
      </c>
      <c r="C16" s="53">
        <f t="shared" si="3"/>
        <v>0.48074894063567564</v>
      </c>
      <c r="D16" s="16">
        <v>91046</v>
      </c>
      <c r="E16" s="18">
        <f t="shared" si="4"/>
        <v>0.51925105936432436</v>
      </c>
      <c r="F16" s="20">
        <v>83781</v>
      </c>
      <c r="G16" s="53">
        <f t="shared" si="5"/>
        <v>0.48103002813343287</v>
      </c>
      <c r="H16" s="16">
        <v>90389</v>
      </c>
      <c r="I16" s="18">
        <f t="shared" si="6"/>
        <v>0.51896997186656713</v>
      </c>
      <c r="J16" s="20">
        <v>82112</v>
      </c>
      <c r="K16" s="53">
        <f t="shared" si="7"/>
        <v>0.48096342634896089</v>
      </c>
      <c r="L16" s="16">
        <v>88612</v>
      </c>
      <c r="M16" s="18">
        <f t="shared" si="8"/>
        <v>0.51903657365103906</v>
      </c>
      <c r="N16" s="20">
        <v>81730</v>
      </c>
      <c r="O16" s="53">
        <f t="shared" si="9"/>
        <v>0.48201226704411415</v>
      </c>
      <c r="P16" s="16">
        <v>87830</v>
      </c>
      <c r="Q16" s="18">
        <f t="shared" si="10"/>
        <v>0.51798773295588585</v>
      </c>
      <c r="R16" s="20">
        <v>81705</v>
      </c>
      <c r="S16" s="53">
        <f t="shared" si="11"/>
        <v>0.48315849230660057</v>
      </c>
      <c r="T16" s="16">
        <v>87401</v>
      </c>
      <c r="U16" s="18">
        <f t="shared" si="12"/>
        <v>0.51684150769339943</v>
      </c>
      <c r="V16" s="20">
        <v>81578</v>
      </c>
      <c r="W16" s="53">
        <f t="shared" si="13"/>
        <v>0.48390407099173699</v>
      </c>
      <c r="X16" s="16">
        <v>87005</v>
      </c>
      <c r="Y16" s="18">
        <f t="shared" si="14"/>
        <v>0.51609592900826295</v>
      </c>
      <c r="Z16" s="20">
        <v>81676</v>
      </c>
      <c r="AA16" s="53">
        <f t="shared" si="15"/>
        <v>0.48542408339623316</v>
      </c>
      <c r="AB16" s="16">
        <v>86581</v>
      </c>
      <c r="AC16" s="18">
        <f t="shared" si="16"/>
        <v>0.51457591660376689</v>
      </c>
      <c r="AD16" s="20">
        <v>81791</v>
      </c>
      <c r="AE16" s="53">
        <f t="shared" si="17"/>
        <v>0.48620581014486725</v>
      </c>
      <c r="AF16" s="16">
        <v>86432</v>
      </c>
      <c r="AG16" s="18">
        <f t="shared" si="18"/>
        <v>0.51379418985513281</v>
      </c>
      <c r="AH16" s="51"/>
    </row>
    <row r="17" spans="1:34" ht="13.2">
      <c r="A17" s="38" t="s">
        <v>62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51"/>
      <c r="AD17" s="51"/>
      <c r="AE17" s="51"/>
      <c r="AF17" s="51"/>
      <c r="AG17" s="51"/>
      <c r="AH17" s="51"/>
    </row>
    <row r="18" spans="1:34" ht="13.2">
      <c r="A18" s="38" t="s">
        <v>41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51"/>
      <c r="AD18" s="51"/>
      <c r="AE18" s="51"/>
      <c r="AF18" s="51"/>
      <c r="AG18" s="51"/>
      <c r="AH18" s="51"/>
    </row>
    <row r="19" spans="1:34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  <row r="83" spans="1:34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1:3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1:34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</row>
    <row r="86" spans="1:34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spans="1:34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spans="1:34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  <row r="89" spans="1:34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pans="1:34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pans="1:34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1:34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1:34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1:3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4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spans="1:34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spans="1:34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1:34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</row>
    <row r="99" spans="1:34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spans="1:34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spans="1:34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spans="1:34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spans="1:34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spans="1:3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1:34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1:34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spans="1:34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1:34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1:34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1:34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1:34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1:34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1:34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1:3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1:34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1:34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1:34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1:34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1:34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1:34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1:34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1:34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1:34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1:3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1:34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1:34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1:34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1:34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1:34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spans="1:34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spans="1:34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1:34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1:34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1: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1:34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1:34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1:34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1:34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1:34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1:34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1:34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1:34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1:34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1:3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1:34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1:34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1:34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1:34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1:34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1:34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1:34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1:34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spans="1:34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spans="1:3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spans="1:34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spans="1:34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spans="1:34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spans="1:34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spans="1:34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spans="1:34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1:34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spans="1:34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spans="1:34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1:3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spans="1:34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1:34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spans="1:34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spans="1:34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spans="1:34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spans="1:34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spans="1:34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spans="1:34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spans="1:34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spans="1:3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spans="1:34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spans="1:34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1:34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1:34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spans="1:34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spans="1:34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spans="1:34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spans="1:34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spans="1:34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spans="1:3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spans="1:34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spans="1:34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spans="1:34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spans="1:34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spans="1:34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spans="1:34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spans="1:34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spans="1:34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spans="1:34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spans="1:3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spans="1:34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spans="1:34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spans="1:34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spans="1:34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spans="1:34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spans="1:34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1:34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spans="1:34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spans="1:34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spans="1:3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spans="1:34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1:34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spans="1:34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spans="1:34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spans="1:34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spans="1:34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spans="1:34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spans="1:34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spans="1:34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spans="1:3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spans="1:34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spans="1:34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spans="1:34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</row>
    <row r="218" spans="1:34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</row>
    <row r="219" spans="1:34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spans="1:34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</row>
    <row r="221" spans="1:34" ht="15.75" customHeight="1"/>
    <row r="222" spans="1:34" ht="15.75" customHeight="1"/>
    <row r="223" spans="1:34" ht="15.75" customHeight="1"/>
    <row r="224" spans="1:3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A11:A13"/>
    <mergeCell ref="B11:E11"/>
    <mergeCell ref="F11:I11"/>
    <mergeCell ref="J11:M11"/>
    <mergeCell ref="N11:Q11"/>
    <mergeCell ref="B12:C12"/>
    <mergeCell ref="D12:E12"/>
    <mergeCell ref="F12:G12"/>
    <mergeCell ref="H12:I12"/>
    <mergeCell ref="J12:K12"/>
    <mergeCell ref="N2:O2"/>
    <mergeCell ref="P2:Q2"/>
    <mergeCell ref="A2:A3"/>
    <mergeCell ref="B2:C2"/>
    <mergeCell ref="D2:E2"/>
    <mergeCell ref="F2:G2"/>
    <mergeCell ref="H2:I2"/>
    <mergeCell ref="J2:K2"/>
    <mergeCell ref="L2:M2"/>
    <mergeCell ref="L12:M12"/>
    <mergeCell ref="N12:O12"/>
    <mergeCell ref="P12:Q12"/>
    <mergeCell ref="Z11:AC11"/>
    <mergeCell ref="AD11:AG11"/>
    <mergeCell ref="Z12:AA12"/>
    <mergeCell ref="AB12:AC12"/>
    <mergeCell ref="AD12:AE12"/>
    <mergeCell ref="AF12:AG12"/>
    <mergeCell ref="R12:S12"/>
    <mergeCell ref="T12:U12"/>
    <mergeCell ref="V12:W12"/>
    <mergeCell ref="X12:Y12"/>
    <mergeCell ref="R11:U11"/>
    <mergeCell ref="V11:Y11"/>
  </mergeCell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F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32" width="11.109375" customWidth="1"/>
  </cols>
  <sheetData>
    <row r="1" spans="1:32" ht="21.75" customHeight="1">
      <c r="A1" s="1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3"/>
      <c r="AB1" s="3"/>
      <c r="AC1" s="3"/>
      <c r="AD1" s="3"/>
      <c r="AE1" s="3"/>
      <c r="AF1" s="3"/>
    </row>
    <row r="2" spans="1:32" ht="18" customHeight="1">
      <c r="A2" s="121" t="s">
        <v>4</v>
      </c>
      <c r="B2" s="118">
        <v>2018</v>
      </c>
      <c r="C2" s="119"/>
      <c r="D2" s="120"/>
      <c r="E2" s="118">
        <v>2019</v>
      </c>
      <c r="F2" s="119"/>
      <c r="G2" s="120"/>
      <c r="H2" s="118">
        <v>2020</v>
      </c>
      <c r="I2" s="119"/>
      <c r="J2" s="120"/>
      <c r="K2" s="118">
        <v>2021</v>
      </c>
      <c r="L2" s="119"/>
      <c r="M2" s="120"/>
      <c r="N2" s="118">
        <v>2022</v>
      </c>
      <c r="O2" s="119"/>
      <c r="P2" s="120"/>
      <c r="Q2" s="118">
        <v>2023</v>
      </c>
      <c r="R2" s="119"/>
      <c r="S2" s="120"/>
      <c r="T2" s="118">
        <v>2024</v>
      </c>
      <c r="U2" s="119"/>
      <c r="V2" s="120"/>
      <c r="W2" s="118">
        <v>2025</v>
      </c>
      <c r="X2" s="119"/>
      <c r="Y2" s="120"/>
      <c r="Z2" s="118">
        <v>2026</v>
      </c>
      <c r="AA2" s="119"/>
      <c r="AB2" s="120"/>
      <c r="AC2" s="3"/>
      <c r="AD2" s="3"/>
      <c r="AE2" s="3"/>
      <c r="AF2" s="3"/>
    </row>
    <row r="3" spans="1:32" ht="15.75" customHeight="1">
      <c r="A3" s="123"/>
      <c r="B3" s="124" t="s">
        <v>11</v>
      </c>
      <c r="C3" s="124" t="s">
        <v>13</v>
      </c>
      <c r="D3" s="124" t="s">
        <v>14</v>
      </c>
      <c r="E3" s="124" t="s">
        <v>11</v>
      </c>
      <c r="F3" s="124" t="s">
        <v>13</v>
      </c>
      <c r="G3" s="124" t="s">
        <v>14</v>
      </c>
      <c r="H3" s="124" t="s">
        <v>11</v>
      </c>
      <c r="I3" s="124" t="s">
        <v>13</v>
      </c>
      <c r="J3" s="124" t="s">
        <v>14</v>
      </c>
      <c r="K3" s="124" t="s">
        <v>11</v>
      </c>
      <c r="L3" s="124" t="s">
        <v>13</v>
      </c>
      <c r="M3" s="124" t="s">
        <v>14</v>
      </c>
      <c r="N3" s="124" t="s">
        <v>11</v>
      </c>
      <c r="O3" s="124" t="s">
        <v>13</v>
      </c>
      <c r="P3" s="124" t="s">
        <v>14</v>
      </c>
      <c r="Q3" s="124" t="s">
        <v>11</v>
      </c>
      <c r="R3" s="124" t="s">
        <v>13</v>
      </c>
      <c r="S3" s="124" t="s">
        <v>14</v>
      </c>
      <c r="T3" s="124" t="s">
        <v>11</v>
      </c>
      <c r="U3" s="124" t="s">
        <v>13</v>
      </c>
      <c r="V3" s="124" t="s">
        <v>14</v>
      </c>
      <c r="W3" s="124" t="s">
        <v>11</v>
      </c>
      <c r="X3" s="124" t="s">
        <v>13</v>
      </c>
      <c r="Y3" s="124" t="s">
        <v>14</v>
      </c>
      <c r="Z3" s="124" t="s">
        <v>11</v>
      </c>
      <c r="AA3" s="124" t="s">
        <v>13</v>
      </c>
      <c r="AB3" s="124" t="s">
        <v>14</v>
      </c>
      <c r="AC3" s="3"/>
      <c r="AD3" s="3"/>
      <c r="AE3" s="3"/>
      <c r="AF3" s="3"/>
    </row>
    <row r="4" spans="1:32" ht="30" customHeight="1">
      <c r="A4" s="122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3"/>
      <c r="AD4" s="3"/>
      <c r="AE4" s="3"/>
      <c r="AF4" s="3"/>
    </row>
    <row r="5" spans="1:32" ht="18" customHeight="1">
      <c r="A5" s="9" t="s">
        <v>12</v>
      </c>
      <c r="B5" s="16">
        <v>59937769</v>
      </c>
      <c r="C5" s="30">
        <v>301340</v>
      </c>
      <c r="D5" s="36">
        <f t="shared" ref="D5:D14" si="0">B5/C5</f>
        <v>198.90412490874095</v>
      </c>
      <c r="E5" s="20">
        <v>59816673</v>
      </c>
      <c r="F5" s="30">
        <v>301340</v>
      </c>
      <c r="G5" s="36">
        <f t="shared" ref="G5:G14" si="1">E5/F5</f>
        <v>198.5022665427756</v>
      </c>
      <c r="H5" s="20">
        <v>59641488</v>
      </c>
      <c r="I5" s="30">
        <v>301340</v>
      </c>
      <c r="J5" s="36">
        <f t="shared" ref="J5:J14" si="2">H5/I5</f>
        <v>197.92091325413153</v>
      </c>
      <c r="K5" s="20">
        <v>58850717</v>
      </c>
      <c r="L5" s="30">
        <v>302068.26</v>
      </c>
      <c r="M5" s="36">
        <f t="shared" ref="M5:M14" si="3">K5/L5</f>
        <v>194.82588802941427</v>
      </c>
      <c r="N5" s="20">
        <v>59030133</v>
      </c>
      <c r="O5" s="30">
        <v>302068.26</v>
      </c>
      <c r="P5" s="36">
        <f t="shared" ref="P5:P14" si="4">N5/O5</f>
        <v>195.41984649429901</v>
      </c>
      <c r="Q5" s="20">
        <v>58997201</v>
      </c>
      <c r="R5" s="30">
        <v>302068.26</v>
      </c>
      <c r="S5" s="39">
        <f t="shared" ref="S5:S14" si="5">Q5/R5</f>
        <v>195.31082477847886</v>
      </c>
      <c r="T5" s="20">
        <v>58971230</v>
      </c>
      <c r="U5" s="30">
        <v>302109.56949999998</v>
      </c>
      <c r="V5" s="39">
        <f t="shared" ref="V5:V14" si="6">T5/U5</f>
        <v>195.19815309921853</v>
      </c>
      <c r="W5" s="20">
        <v>58934177</v>
      </c>
      <c r="X5" s="30">
        <v>302109.56949999998</v>
      </c>
      <c r="Y5" s="39">
        <f t="shared" ref="Y5:Y14" si="7">W5/X5</f>
        <v>195.07550554435517</v>
      </c>
      <c r="Z5" s="20">
        <v>58942828</v>
      </c>
      <c r="AA5" s="30">
        <v>302109.56949999998</v>
      </c>
      <c r="AB5" s="39">
        <f t="shared" ref="AB5:AB14" si="8">Z5/AA5</f>
        <v>195.10414085046057</v>
      </c>
      <c r="AC5" s="3"/>
      <c r="AD5" s="3"/>
      <c r="AE5" s="3"/>
      <c r="AF5" s="3"/>
    </row>
    <row r="6" spans="1:32" ht="18" customHeight="1">
      <c r="A6" s="15" t="s">
        <v>21</v>
      </c>
      <c r="B6" s="28">
        <v>4349911</v>
      </c>
      <c r="C6" s="43">
        <v>25387.069100000001</v>
      </c>
      <c r="D6" s="45">
        <f t="shared" si="0"/>
        <v>171.34356797413847</v>
      </c>
      <c r="E6" s="32">
        <v>4328565</v>
      </c>
      <c r="F6" s="43">
        <v>25387.069100000001</v>
      </c>
      <c r="G6" s="45">
        <f t="shared" si="1"/>
        <v>170.50274621894025</v>
      </c>
      <c r="H6" s="32">
        <v>4311217</v>
      </c>
      <c r="I6" s="43">
        <v>25387.069100000001</v>
      </c>
      <c r="J6" s="45">
        <f t="shared" si="2"/>
        <v>169.81940621101472</v>
      </c>
      <c r="K6" s="32">
        <v>4240736</v>
      </c>
      <c r="L6" s="43">
        <v>25386.7</v>
      </c>
      <c r="M6" s="45">
        <f t="shared" si="3"/>
        <v>167.04557898427129</v>
      </c>
      <c r="N6" s="32">
        <v>4256350</v>
      </c>
      <c r="O6" s="43">
        <v>25386.7</v>
      </c>
      <c r="P6" s="45">
        <f t="shared" si="4"/>
        <v>167.66062544560734</v>
      </c>
      <c r="Q6" s="32">
        <v>4251351</v>
      </c>
      <c r="R6" s="43">
        <v>25386.7</v>
      </c>
      <c r="S6" s="49">
        <f t="shared" si="5"/>
        <v>167.46371131340425</v>
      </c>
      <c r="T6" s="32">
        <v>4251623</v>
      </c>
      <c r="U6" s="43">
        <v>25386.727999999999</v>
      </c>
      <c r="V6" s="49">
        <f t="shared" si="6"/>
        <v>167.47424087105674</v>
      </c>
      <c r="W6" s="32">
        <v>4255702</v>
      </c>
      <c r="X6" s="43">
        <v>25386.727999999999</v>
      </c>
      <c r="Y6" s="49">
        <f t="shared" si="7"/>
        <v>167.63491537783051</v>
      </c>
      <c r="Z6" s="32">
        <v>4255006</v>
      </c>
      <c r="AA6" s="43">
        <v>25386.727999999999</v>
      </c>
      <c r="AB6" s="49">
        <f t="shared" si="8"/>
        <v>167.60749947767985</v>
      </c>
      <c r="AC6" s="3"/>
      <c r="AD6" s="3"/>
      <c r="AE6" s="3"/>
      <c r="AF6" s="3"/>
    </row>
    <row r="7" spans="1:32" ht="18" customHeight="1">
      <c r="A7" s="50" t="s">
        <v>59</v>
      </c>
      <c r="B7" s="28">
        <v>423296</v>
      </c>
      <c r="C7" s="43">
        <v>3558.8268000000021</v>
      </c>
      <c r="D7" s="45">
        <f t="shared" si="0"/>
        <v>118.942568376747</v>
      </c>
      <c r="E7" s="32">
        <v>420300</v>
      </c>
      <c r="F7" s="43">
        <v>3558.8268000000021</v>
      </c>
      <c r="G7" s="45">
        <f t="shared" si="1"/>
        <v>118.10071791074512</v>
      </c>
      <c r="H7" s="32">
        <v>417288</v>
      </c>
      <c r="I7" s="43">
        <v>3558.8268000000021</v>
      </c>
      <c r="J7" s="45">
        <f t="shared" si="2"/>
        <v>117.25437158110638</v>
      </c>
      <c r="K7" s="32">
        <v>405701</v>
      </c>
      <c r="L7" s="43">
        <v>3558.78</v>
      </c>
      <c r="M7" s="45">
        <f t="shared" si="3"/>
        <v>114.00002247961379</v>
      </c>
      <c r="N7" s="32">
        <v>407264</v>
      </c>
      <c r="O7" s="43">
        <v>3558.78</v>
      </c>
      <c r="P7" s="45">
        <f t="shared" si="4"/>
        <v>114.43921793423588</v>
      </c>
      <c r="Q7" s="32">
        <v>406494</v>
      </c>
      <c r="R7" s="43">
        <v>3558.78</v>
      </c>
      <c r="S7" s="49">
        <f t="shared" si="5"/>
        <v>114.22285165140862</v>
      </c>
      <c r="T7" s="32">
        <v>406385</v>
      </c>
      <c r="U7" s="43">
        <v>3558.7881000000002</v>
      </c>
      <c r="V7" s="49">
        <f t="shared" si="6"/>
        <v>114.19196326974343</v>
      </c>
      <c r="W7" s="32">
        <v>407029</v>
      </c>
      <c r="X7" s="43">
        <v>3558.7881000000002</v>
      </c>
      <c r="Y7" s="49">
        <f t="shared" si="7"/>
        <v>114.37292374895824</v>
      </c>
      <c r="Z7" s="32">
        <v>408063</v>
      </c>
      <c r="AA7" s="43">
        <v>3558.7881000000002</v>
      </c>
      <c r="AB7" s="49">
        <f t="shared" si="8"/>
        <v>114.66347209602054</v>
      </c>
      <c r="AC7" s="3"/>
      <c r="AD7" s="3"/>
      <c r="AE7" s="3"/>
      <c r="AF7" s="3"/>
    </row>
    <row r="8" spans="1:32" ht="18" customHeight="1">
      <c r="A8" s="50" t="s">
        <v>60</v>
      </c>
      <c r="B8" s="16">
        <v>214897</v>
      </c>
      <c r="C8" s="30">
        <v>1510.192500000001</v>
      </c>
      <c r="D8" s="36">
        <f t="shared" si="0"/>
        <v>142.29775343209548</v>
      </c>
      <c r="E8" s="20">
        <v>213504</v>
      </c>
      <c r="F8" s="30">
        <v>1510.192500000001</v>
      </c>
      <c r="G8" s="36">
        <f t="shared" si="1"/>
        <v>141.37535446640072</v>
      </c>
      <c r="H8" s="20">
        <v>212010</v>
      </c>
      <c r="I8" s="30">
        <v>1510.192500000001</v>
      </c>
      <c r="J8" s="36">
        <f t="shared" si="2"/>
        <v>140.38607660943876</v>
      </c>
      <c r="K8" s="20">
        <v>207446</v>
      </c>
      <c r="L8" s="30">
        <v>1510.17</v>
      </c>
      <c r="M8" s="36">
        <f t="shared" si="3"/>
        <v>137.36599190819575</v>
      </c>
      <c r="N8" s="20">
        <v>208286</v>
      </c>
      <c r="O8" s="30">
        <v>1510.17</v>
      </c>
      <c r="P8" s="36">
        <f t="shared" si="4"/>
        <v>137.92222067714229</v>
      </c>
      <c r="Q8" s="20">
        <v>207951</v>
      </c>
      <c r="R8" s="30">
        <v>1510.17</v>
      </c>
      <c r="S8" s="39">
        <f t="shared" si="5"/>
        <v>137.70039134666956</v>
      </c>
      <c r="T8" s="20">
        <v>207239</v>
      </c>
      <c r="U8" s="30">
        <v>1510.1731</v>
      </c>
      <c r="V8" s="39">
        <f t="shared" si="6"/>
        <v>137.2286395513203</v>
      </c>
      <c r="W8" s="20">
        <v>207310</v>
      </c>
      <c r="X8" s="30">
        <v>1510.1731</v>
      </c>
      <c r="Y8" s="39">
        <f t="shared" si="7"/>
        <v>137.2756540293295</v>
      </c>
      <c r="Z8" s="20">
        <v>207059</v>
      </c>
      <c r="AA8" s="30">
        <v>1510.1731</v>
      </c>
      <c r="AB8" s="39">
        <f t="shared" si="8"/>
        <v>137.10944791693086</v>
      </c>
      <c r="AC8" s="3"/>
      <c r="AD8" s="3"/>
      <c r="AE8" s="3"/>
      <c r="AF8" s="3"/>
    </row>
    <row r="9" spans="1:32" ht="18" customHeight="1">
      <c r="A9" s="26" t="s">
        <v>33</v>
      </c>
      <c r="B9" s="28">
        <v>176737</v>
      </c>
      <c r="C9" s="43">
        <v>913.28389999999968</v>
      </c>
      <c r="D9" s="45">
        <f t="shared" si="0"/>
        <v>193.51813822624055</v>
      </c>
      <c r="E9" s="32">
        <v>175341</v>
      </c>
      <c r="F9" s="43">
        <v>913.28389999999968</v>
      </c>
      <c r="G9" s="45">
        <f t="shared" si="1"/>
        <v>191.98958834158805</v>
      </c>
      <c r="H9" s="32">
        <v>174170</v>
      </c>
      <c r="I9" s="43">
        <v>913.28389999999968</v>
      </c>
      <c r="J9" s="45">
        <f t="shared" si="2"/>
        <v>190.70740215610945</v>
      </c>
      <c r="K9" s="32">
        <v>168823</v>
      </c>
      <c r="L9" s="43">
        <v>913.27</v>
      </c>
      <c r="M9" s="45">
        <f t="shared" si="3"/>
        <v>184.85551917833718</v>
      </c>
      <c r="N9" s="32">
        <v>170027</v>
      </c>
      <c r="O9" s="43">
        <v>913.27</v>
      </c>
      <c r="P9" s="45">
        <f t="shared" si="4"/>
        <v>186.17385877122865</v>
      </c>
      <c r="Q9" s="32">
        <v>169106</v>
      </c>
      <c r="R9" s="43">
        <v>913.27</v>
      </c>
      <c r="S9" s="49">
        <f t="shared" si="5"/>
        <v>185.16539468065304</v>
      </c>
      <c r="T9" s="32">
        <v>168583</v>
      </c>
      <c r="U9" s="43">
        <v>913.26990000000001</v>
      </c>
      <c r="V9" s="49">
        <f t="shared" si="6"/>
        <v>184.59274744519664</v>
      </c>
      <c r="W9" s="32">
        <v>168257</v>
      </c>
      <c r="X9" s="43">
        <v>913.26990000000001</v>
      </c>
      <c r="Y9" s="49">
        <f t="shared" si="7"/>
        <v>184.23578834690599</v>
      </c>
      <c r="Z9" s="32">
        <v>168223</v>
      </c>
      <c r="AA9" s="43">
        <v>913.26990000000001</v>
      </c>
      <c r="AB9" s="49">
        <f t="shared" si="8"/>
        <v>184.19855948389409</v>
      </c>
      <c r="AC9" s="3"/>
      <c r="AD9" s="3"/>
      <c r="AE9" s="3"/>
      <c r="AF9" s="3"/>
    </row>
    <row r="10" spans="1:32" ht="18" customHeight="1">
      <c r="A10" s="50" t="s">
        <v>63</v>
      </c>
      <c r="B10" s="16">
        <v>588639</v>
      </c>
      <c r="C10" s="30">
        <v>6905</v>
      </c>
      <c r="D10" s="36">
        <f t="shared" si="0"/>
        <v>85.248225923244021</v>
      </c>
      <c r="E10" s="20">
        <v>587213</v>
      </c>
      <c r="F10" s="30">
        <v>6905</v>
      </c>
      <c r="G10" s="36">
        <f t="shared" si="1"/>
        <v>85.041708906589434</v>
      </c>
      <c r="H10" s="20">
        <v>586113</v>
      </c>
      <c r="I10" s="30">
        <v>6905</v>
      </c>
      <c r="J10" s="36">
        <f t="shared" si="2"/>
        <v>84.88240405503258</v>
      </c>
      <c r="K10" s="20">
        <v>579948</v>
      </c>
      <c r="L10" s="30">
        <v>6894</v>
      </c>
      <c r="M10" s="36">
        <f t="shared" si="3"/>
        <v>84.123585726718886</v>
      </c>
      <c r="N10" s="20">
        <v>580155</v>
      </c>
      <c r="O10" s="30">
        <v>6894</v>
      </c>
      <c r="P10" s="36">
        <f t="shared" si="4"/>
        <v>84.153611836379454</v>
      </c>
      <c r="Q10" s="20">
        <v>580736</v>
      </c>
      <c r="R10" s="30">
        <v>6894</v>
      </c>
      <c r="S10" s="39">
        <f t="shared" si="5"/>
        <v>84.237888018566863</v>
      </c>
      <c r="T10" s="20">
        <v>581631</v>
      </c>
      <c r="U10" s="30">
        <v>6894.8231999999998</v>
      </c>
      <c r="V10" s="39">
        <f t="shared" si="6"/>
        <v>84.357638060973059</v>
      </c>
      <c r="W10" s="20">
        <v>581676</v>
      </c>
      <c r="X10" s="30">
        <v>6894.8231999999998</v>
      </c>
      <c r="Y10" s="39">
        <f t="shared" si="7"/>
        <v>84.36416469678295</v>
      </c>
      <c r="Z10" s="20">
        <v>582109</v>
      </c>
      <c r="AA10" s="30">
        <v>6894.8231999999998</v>
      </c>
      <c r="AB10" s="39">
        <f t="shared" si="8"/>
        <v>84.426965436909242</v>
      </c>
      <c r="AC10" s="3"/>
      <c r="AD10" s="3"/>
      <c r="AE10" s="3"/>
      <c r="AF10" s="3"/>
    </row>
    <row r="11" spans="1:32" ht="18" customHeight="1">
      <c r="A11" s="50" t="s">
        <v>65</v>
      </c>
      <c r="B11" s="28">
        <v>366691</v>
      </c>
      <c r="C11" s="43">
        <v>1340.2834999999991</v>
      </c>
      <c r="D11" s="45">
        <f t="shared" si="0"/>
        <v>273.59211689168768</v>
      </c>
      <c r="E11" s="32">
        <v>365773</v>
      </c>
      <c r="F11" s="43">
        <v>1340.2834999999991</v>
      </c>
      <c r="G11" s="45">
        <f t="shared" si="1"/>
        <v>272.9071871734601</v>
      </c>
      <c r="H11" s="32">
        <v>364980</v>
      </c>
      <c r="I11" s="43">
        <v>1340.2834999999991</v>
      </c>
      <c r="J11" s="45">
        <f t="shared" si="2"/>
        <v>272.3155213057538</v>
      </c>
      <c r="K11" s="32">
        <v>361394</v>
      </c>
      <c r="L11" s="43">
        <v>1340.25</v>
      </c>
      <c r="M11" s="45">
        <f t="shared" si="3"/>
        <v>269.6467077037866</v>
      </c>
      <c r="N11" s="32">
        <v>361916</v>
      </c>
      <c r="O11" s="43">
        <v>1340.25</v>
      </c>
      <c r="P11" s="45">
        <f t="shared" si="4"/>
        <v>270.03618727849283</v>
      </c>
      <c r="Q11" s="32">
        <v>362502</v>
      </c>
      <c r="R11" s="43">
        <v>1340.25</v>
      </c>
      <c r="S11" s="49">
        <f t="shared" si="5"/>
        <v>270.47341913822049</v>
      </c>
      <c r="T11" s="32">
        <v>363482</v>
      </c>
      <c r="U11" s="43">
        <v>1340.2472</v>
      </c>
      <c r="V11" s="49">
        <f t="shared" si="6"/>
        <v>271.20519259432137</v>
      </c>
      <c r="W11" s="32">
        <v>364478</v>
      </c>
      <c r="X11" s="43">
        <v>1340.2472</v>
      </c>
      <c r="Y11" s="49">
        <f t="shared" si="7"/>
        <v>271.9483390825215</v>
      </c>
      <c r="Z11" s="32">
        <v>365930</v>
      </c>
      <c r="AA11" s="43">
        <v>1340.2472</v>
      </c>
      <c r="AB11" s="49">
        <f t="shared" si="8"/>
        <v>273.03172131230718</v>
      </c>
      <c r="AC11" s="3"/>
      <c r="AD11" s="3"/>
      <c r="AE11" s="3"/>
      <c r="AF11" s="3"/>
    </row>
    <row r="12" spans="1:32" ht="18" customHeight="1">
      <c r="A12" s="50" t="s">
        <v>67</v>
      </c>
      <c r="B12" s="16">
        <v>2249616</v>
      </c>
      <c r="C12" s="30">
        <v>6821</v>
      </c>
      <c r="D12" s="36">
        <f t="shared" si="0"/>
        <v>329.80735962468844</v>
      </c>
      <c r="E12" s="20">
        <v>2238663</v>
      </c>
      <c r="F12" s="30">
        <v>6821</v>
      </c>
      <c r="G12" s="36">
        <f t="shared" si="1"/>
        <v>328.20158334555049</v>
      </c>
      <c r="H12" s="20">
        <v>2230946</v>
      </c>
      <c r="I12" s="30">
        <v>6821</v>
      </c>
      <c r="J12" s="36">
        <f t="shared" si="2"/>
        <v>327.07022430728631</v>
      </c>
      <c r="K12" s="20">
        <v>2198237</v>
      </c>
      <c r="L12" s="30">
        <v>6826.91</v>
      </c>
      <c r="M12" s="36">
        <f t="shared" si="3"/>
        <v>321.99589565410997</v>
      </c>
      <c r="N12" s="20">
        <v>2208370</v>
      </c>
      <c r="O12" s="30">
        <v>6826.91</v>
      </c>
      <c r="P12" s="36">
        <f t="shared" si="4"/>
        <v>323.48016891976022</v>
      </c>
      <c r="Q12" s="20">
        <v>2204632</v>
      </c>
      <c r="R12" s="30">
        <v>6826.91</v>
      </c>
      <c r="S12" s="39">
        <f t="shared" si="5"/>
        <v>322.93262984278391</v>
      </c>
      <c r="T12" s="20">
        <v>2204837</v>
      </c>
      <c r="U12" s="30">
        <v>6826.9297999999999</v>
      </c>
      <c r="V12" s="39">
        <f t="shared" si="6"/>
        <v>322.96172138755549</v>
      </c>
      <c r="W12" s="20">
        <v>2207873</v>
      </c>
      <c r="X12" s="30">
        <v>6826.9297999999999</v>
      </c>
      <c r="Y12" s="39">
        <f t="shared" si="7"/>
        <v>323.40643080876561</v>
      </c>
      <c r="Z12" s="20">
        <v>2204779</v>
      </c>
      <c r="AA12" s="30">
        <v>6826.9297999999999</v>
      </c>
      <c r="AB12" s="39">
        <f t="shared" si="8"/>
        <v>322.95322562127416</v>
      </c>
      <c r="AC12" s="3"/>
      <c r="AD12" s="3"/>
      <c r="AE12" s="3"/>
      <c r="AF12" s="3"/>
    </row>
    <row r="13" spans="1:32" ht="18" customHeight="1">
      <c r="A13" s="50" t="s">
        <v>68</v>
      </c>
      <c r="B13" s="28">
        <v>158131</v>
      </c>
      <c r="C13" s="43">
        <v>2260.909000000001</v>
      </c>
      <c r="D13" s="45">
        <f t="shared" si="0"/>
        <v>69.941337753974139</v>
      </c>
      <c r="E13" s="32">
        <v>157278</v>
      </c>
      <c r="F13" s="43">
        <v>2260.909000000001</v>
      </c>
      <c r="G13" s="45">
        <f t="shared" si="1"/>
        <v>69.564055873102333</v>
      </c>
      <c r="H13" s="32">
        <v>156320</v>
      </c>
      <c r="I13" s="43">
        <v>2260.909000000001</v>
      </c>
      <c r="J13" s="45">
        <f t="shared" si="2"/>
        <v>69.14033249458511</v>
      </c>
      <c r="K13" s="32">
        <v>153682</v>
      </c>
      <c r="L13" s="43">
        <v>2260.89</v>
      </c>
      <c r="M13" s="45">
        <f t="shared" si="3"/>
        <v>67.974116387794197</v>
      </c>
      <c r="N13" s="32">
        <v>154249</v>
      </c>
      <c r="O13" s="43">
        <v>2260.89</v>
      </c>
      <c r="P13" s="45">
        <f t="shared" si="4"/>
        <v>68.224902582611278</v>
      </c>
      <c r="Q13" s="32">
        <v>154038</v>
      </c>
      <c r="R13" s="43">
        <v>2260.89</v>
      </c>
      <c r="S13" s="49">
        <f t="shared" si="5"/>
        <v>68.13157650305854</v>
      </c>
      <c r="T13" s="32">
        <v>153762</v>
      </c>
      <c r="U13" s="43">
        <v>2260.8919000000001</v>
      </c>
      <c r="V13" s="49">
        <f t="shared" si="6"/>
        <v>68.009443529785742</v>
      </c>
      <c r="W13" s="32">
        <v>153201</v>
      </c>
      <c r="X13" s="43">
        <v>2260.8919000000001</v>
      </c>
      <c r="Y13" s="49">
        <f t="shared" si="7"/>
        <v>67.761311365660603</v>
      </c>
      <c r="Z13" s="32">
        <v>152677</v>
      </c>
      <c r="AA13" s="43">
        <v>2260.8919000000001</v>
      </c>
      <c r="AB13" s="49">
        <f t="shared" si="8"/>
        <v>67.52954442448133</v>
      </c>
      <c r="AC13" s="3"/>
      <c r="AD13" s="3"/>
      <c r="AE13" s="3"/>
      <c r="AF13" s="3"/>
    </row>
    <row r="14" spans="1:32" ht="18" customHeight="1">
      <c r="A14" s="50" t="s">
        <v>70</v>
      </c>
      <c r="B14" s="16">
        <v>171904</v>
      </c>
      <c r="C14" s="30">
        <v>2081.6356999999989</v>
      </c>
      <c r="D14" s="36">
        <f t="shared" si="0"/>
        <v>82.581212457107696</v>
      </c>
      <c r="E14" s="20">
        <v>170493</v>
      </c>
      <c r="F14" s="30">
        <v>2081.6356999999989</v>
      </c>
      <c r="G14" s="36">
        <f t="shared" si="1"/>
        <v>81.903380115934837</v>
      </c>
      <c r="H14" s="20">
        <v>169390</v>
      </c>
      <c r="I14" s="30">
        <v>2081.6356999999989</v>
      </c>
      <c r="J14" s="36">
        <f t="shared" si="2"/>
        <v>81.373508342502049</v>
      </c>
      <c r="K14" s="20">
        <v>165505</v>
      </c>
      <c r="L14" s="30">
        <v>2081.6</v>
      </c>
      <c r="M14" s="36">
        <f t="shared" si="3"/>
        <v>79.508551114527293</v>
      </c>
      <c r="N14" s="20">
        <v>166083</v>
      </c>
      <c r="O14" s="30">
        <v>2081.6</v>
      </c>
      <c r="P14" s="36">
        <f t="shared" si="4"/>
        <v>79.786222136817841</v>
      </c>
      <c r="Q14" s="20">
        <v>165892</v>
      </c>
      <c r="R14" s="30">
        <v>2081.6</v>
      </c>
      <c r="S14" s="39">
        <f t="shared" si="5"/>
        <v>79.694465795541888</v>
      </c>
      <c r="T14" s="20">
        <v>165704</v>
      </c>
      <c r="U14" s="30">
        <v>2081.6048000000001</v>
      </c>
      <c r="V14" s="39">
        <f t="shared" si="6"/>
        <v>79.603967093081252</v>
      </c>
      <c r="W14" s="20">
        <v>165878</v>
      </c>
      <c r="X14" s="30">
        <v>2081.6048000000001</v>
      </c>
      <c r="Y14" s="39">
        <f t="shared" si="7"/>
        <v>79.68755644683371</v>
      </c>
      <c r="Z14" s="20">
        <v>166166</v>
      </c>
      <c r="AA14" s="30">
        <v>2081.6048000000001</v>
      </c>
      <c r="AB14" s="39">
        <f t="shared" si="8"/>
        <v>79.825911239251553</v>
      </c>
      <c r="AC14" s="3"/>
      <c r="AD14" s="3"/>
      <c r="AE14" s="3"/>
      <c r="AF14" s="3"/>
    </row>
    <row r="15" spans="1:32" ht="13.2">
      <c r="A15" s="38" t="s">
        <v>62</v>
      </c>
    </row>
    <row r="17" spans="1:32" ht="30" customHeight="1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54"/>
      <c r="S17" s="54"/>
      <c r="T17" s="4"/>
      <c r="U17" s="4"/>
      <c r="V17" s="4"/>
      <c r="W17" s="4"/>
      <c r="X17" s="4"/>
      <c r="Y17" s="55"/>
      <c r="Z17" s="4"/>
      <c r="AA17" s="3"/>
      <c r="AB17" s="3"/>
      <c r="AC17" s="3"/>
      <c r="AD17" s="3"/>
      <c r="AE17" s="3"/>
      <c r="AF17" s="3"/>
    </row>
    <row r="18" spans="1:32" ht="15.75" customHeight="1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3"/>
      <c r="AB18" s="3"/>
      <c r="AC18" s="3"/>
      <c r="AD18" s="3"/>
      <c r="AE18" s="3"/>
      <c r="AF18" s="3"/>
    </row>
    <row r="19" spans="1:32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3"/>
      <c r="AB19" s="3"/>
      <c r="AC19" s="3"/>
      <c r="AD19" s="3"/>
      <c r="AE19" s="3"/>
      <c r="AF19" s="3"/>
    </row>
    <row r="20" spans="1:32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3"/>
      <c r="AB20" s="3"/>
      <c r="AC20" s="3"/>
      <c r="AD20" s="3"/>
      <c r="AE20" s="3"/>
      <c r="AF20" s="3"/>
    </row>
    <row r="21" spans="1:32" ht="15.75" customHeight="1">
      <c r="A21" s="4"/>
      <c r="B21" s="4"/>
      <c r="C21" s="5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3"/>
      <c r="AB21" s="3"/>
      <c r="AC21" s="3"/>
      <c r="AD21" s="3"/>
      <c r="AE21" s="3"/>
      <c r="AF21" s="3"/>
    </row>
    <row r="22" spans="1:3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7"/>
      <c r="X22" s="4"/>
      <c r="Y22" s="4"/>
      <c r="Z22" s="4"/>
      <c r="AA22" s="3"/>
      <c r="AB22" s="3"/>
      <c r="AC22" s="3"/>
      <c r="AD22" s="3"/>
      <c r="AE22" s="3"/>
      <c r="AF22" s="3"/>
    </row>
    <row r="23" spans="1:32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8"/>
      <c r="X23" s="4"/>
      <c r="Y23" s="4"/>
      <c r="Z23" s="4"/>
      <c r="AA23" s="3"/>
      <c r="AB23" s="3"/>
      <c r="AC23" s="3"/>
      <c r="AD23" s="3"/>
      <c r="AE23" s="3"/>
      <c r="AF23" s="3"/>
    </row>
    <row r="24" spans="1:32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3"/>
      <c r="AB24" s="3"/>
      <c r="AC24" s="3"/>
      <c r="AD24" s="3"/>
      <c r="AE24" s="3"/>
      <c r="AF24" s="3"/>
    </row>
    <row r="25" spans="1:32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3"/>
      <c r="AB25" s="3"/>
      <c r="AC25" s="3"/>
      <c r="AD25" s="3"/>
      <c r="AE25" s="3"/>
      <c r="AF25" s="3"/>
    </row>
    <row r="26" spans="1:32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3"/>
      <c r="AB26" s="3"/>
      <c r="AC26" s="3"/>
      <c r="AD26" s="3"/>
      <c r="AE26" s="3"/>
      <c r="AF26" s="3"/>
    </row>
    <row r="27" spans="1:32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3"/>
      <c r="AB27" s="3"/>
      <c r="AC27" s="3"/>
      <c r="AD27" s="3"/>
      <c r="AE27" s="3"/>
      <c r="AF27" s="3"/>
    </row>
    <row r="28" spans="1:32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3"/>
      <c r="AB28" s="3"/>
      <c r="AC28" s="3"/>
      <c r="AD28" s="3"/>
      <c r="AE28" s="3"/>
      <c r="AF28" s="3"/>
    </row>
    <row r="29" spans="1:32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3"/>
      <c r="AB29" s="3"/>
      <c r="AC29" s="3"/>
      <c r="AD29" s="3"/>
      <c r="AE29" s="3"/>
      <c r="AF29" s="3"/>
    </row>
    <row r="30" spans="1:32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3"/>
      <c r="AB30" s="3"/>
      <c r="AC30" s="3"/>
      <c r="AD30" s="3"/>
      <c r="AE30" s="3"/>
      <c r="AF30" s="3"/>
    </row>
    <row r="31" spans="1:32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3"/>
      <c r="AB31" s="3"/>
      <c r="AC31" s="3"/>
      <c r="AD31" s="3"/>
      <c r="AE31" s="3"/>
      <c r="AF31" s="3"/>
    </row>
    <row r="32" spans="1: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3"/>
      <c r="AB32" s="3"/>
      <c r="AC32" s="3"/>
      <c r="AD32" s="3"/>
      <c r="AE32" s="3"/>
      <c r="AF32" s="3"/>
    </row>
    <row r="33" spans="1:32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3"/>
      <c r="AB33" s="3"/>
      <c r="AC33" s="3"/>
      <c r="AD33" s="3"/>
      <c r="AE33" s="3"/>
      <c r="AF33" s="3"/>
    </row>
    <row r="34" spans="1:32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3"/>
      <c r="AB34" s="3"/>
      <c r="AC34" s="3"/>
      <c r="AD34" s="3"/>
      <c r="AE34" s="3"/>
      <c r="AF34" s="3"/>
    </row>
    <row r="35" spans="1:32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3"/>
      <c r="AB35" s="3"/>
      <c r="AC35" s="3"/>
      <c r="AD35" s="3"/>
      <c r="AE35" s="3"/>
      <c r="AF35" s="3"/>
    </row>
    <row r="36" spans="1:32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3"/>
      <c r="AB36" s="3"/>
      <c r="AC36" s="3"/>
      <c r="AD36" s="3"/>
      <c r="AE36" s="3"/>
      <c r="AF36" s="3"/>
    </row>
    <row r="37" spans="1:32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3"/>
      <c r="AB37" s="3"/>
      <c r="AC37" s="3"/>
      <c r="AD37" s="3"/>
      <c r="AE37" s="3"/>
      <c r="AF37" s="3"/>
    </row>
    <row r="38" spans="1:32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3"/>
      <c r="AB38" s="3"/>
      <c r="AC38" s="3"/>
      <c r="AD38" s="3"/>
      <c r="AE38" s="3"/>
      <c r="AF38" s="3"/>
    </row>
    <row r="39" spans="1:32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3"/>
      <c r="AB39" s="3"/>
      <c r="AC39" s="3"/>
      <c r="AD39" s="3"/>
      <c r="AE39" s="3"/>
      <c r="AF39" s="3"/>
    </row>
    <row r="40" spans="1:32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3"/>
      <c r="AB40" s="3"/>
      <c r="AC40" s="3"/>
      <c r="AD40" s="3"/>
      <c r="AE40" s="3"/>
      <c r="AF40" s="3"/>
    </row>
    <row r="41" spans="1:32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3"/>
      <c r="AB41" s="3"/>
      <c r="AC41" s="3"/>
      <c r="AD41" s="3"/>
      <c r="AE41" s="3"/>
      <c r="AF41" s="3"/>
    </row>
    <row r="42" spans="1:3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3"/>
      <c r="AB42" s="3"/>
      <c r="AC42" s="3"/>
      <c r="AD42" s="3"/>
      <c r="AE42" s="3"/>
      <c r="AF42" s="3"/>
    </row>
    <row r="43" spans="1:32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3"/>
      <c r="AB43" s="3"/>
      <c r="AC43" s="3"/>
      <c r="AD43" s="3"/>
      <c r="AE43" s="3"/>
      <c r="AF43" s="3"/>
    </row>
    <row r="44" spans="1:32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3"/>
      <c r="AB44" s="3"/>
      <c r="AC44" s="3"/>
      <c r="AD44" s="3"/>
      <c r="AE44" s="3"/>
      <c r="AF44" s="3"/>
    </row>
    <row r="45" spans="1:32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3"/>
      <c r="AB45" s="3"/>
      <c r="AC45" s="3"/>
      <c r="AD45" s="3"/>
      <c r="AE45" s="3"/>
      <c r="AF45" s="3"/>
    </row>
    <row r="46" spans="1:32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3"/>
      <c r="AB46" s="3"/>
      <c r="AC46" s="3"/>
      <c r="AD46" s="3"/>
      <c r="AE46" s="3"/>
      <c r="AF46" s="3"/>
    </row>
    <row r="47" spans="1:32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3"/>
      <c r="AB47" s="3"/>
      <c r="AC47" s="3"/>
      <c r="AD47" s="3"/>
      <c r="AE47" s="3"/>
      <c r="AF47" s="3"/>
    </row>
    <row r="48" spans="1:32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3"/>
      <c r="AB48" s="3"/>
      <c r="AC48" s="3"/>
      <c r="AD48" s="3"/>
      <c r="AE48" s="3"/>
      <c r="AF48" s="3"/>
    </row>
    <row r="49" spans="1:32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3"/>
      <c r="AB49" s="3"/>
      <c r="AC49" s="3"/>
      <c r="AD49" s="3"/>
      <c r="AE49" s="3"/>
      <c r="AF49" s="3"/>
    </row>
    <row r="50" spans="1:32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3"/>
      <c r="AB50" s="3"/>
      <c r="AC50" s="3"/>
      <c r="AD50" s="3"/>
      <c r="AE50" s="3"/>
      <c r="AF50" s="3"/>
    </row>
    <row r="51" spans="1:32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3"/>
      <c r="AB51" s="3"/>
      <c r="AC51" s="3"/>
      <c r="AD51" s="3"/>
      <c r="AE51" s="3"/>
      <c r="AF51" s="3"/>
    </row>
    <row r="52" spans="1:3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3"/>
      <c r="AB52" s="3"/>
      <c r="AC52" s="3"/>
      <c r="AD52" s="3"/>
      <c r="AE52" s="3"/>
      <c r="AF52" s="3"/>
    </row>
    <row r="53" spans="1:32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3"/>
      <c r="AB53" s="3"/>
      <c r="AC53" s="3"/>
      <c r="AD53" s="3"/>
      <c r="AE53" s="3"/>
      <c r="AF53" s="3"/>
    </row>
    <row r="54" spans="1:32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3"/>
      <c r="AB54" s="3"/>
      <c r="AC54" s="3"/>
      <c r="AD54" s="3"/>
      <c r="AE54" s="3"/>
      <c r="AF54" s="3"/>
    </row>
    <row r="55" spans="1:32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3"/>
      <c r="AB55" s="3"/>
      <c r="AC55" s="3"/>
      <c r="AD55" s="3"/>
      <c r="AE55" s="3"/>
      <c r="AF55" s="3"/>
    </row>
    <row r="56" spans="1:32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3"/>
      <c r="AB56" s="3"/>
      <c r="AC56" s="3"/>
      <c r="AD56" s="3"/>
      <c r="AE56" s="3"/>
      <c r="AF56" s="3"/>
    </row>
    <row r="57" spans="1:32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3"/>
      <c r="AB57" s="3"/>
      <c r="AC57" s="3"/>
      <c r="AD57" s="3"/>
      <c r="AE57" s="3"/>
      <c r="AF57" s="3"/>
    </row>
    <row r="58" spans="1:32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3"/>
      <c r="AB58" s="3"/>
      <c r="AC58" s="3"/>
      <c r="AD58" s="3"/>
      <c r="AE58" s="3"/>
      <c r="AF58" s="3"/>
    </row>
    <row r="59" spans="1:32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3"/>
      <c r="AB59" s="3"/>
      <c r="AC59" s="3"/>
      <c r="AD59" s="3"/>
      <c r="AE59" s="3"/>
      <c r="AF59" s="3"/>
    </row>
    <row r="60" spans="1:32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3"/>
      <c r="AB60" s="3"/>
      <c r="AC60" s="3"/>
      <c r="AD60" s="3"/>
      <c r="AE60" s="3"/>
      <c r="AF60" s="3"/>
    </row>
    <row r="61" spans="1:32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3"/>
      <c r="AB61" s="3"/>
      <c r="AC61" s="3"/>
      <c r="AD61" s="3"/>
      <c r="AE61" s="3"/>
      <c r="AF61" s="3"/>
    </row>
    <row r="62" spans="1:3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3"/>
      <c r="AB62" s="3"/>
      <c r="AC62" s="3"/>
      <c r="AD62" s="3"/>
      <c r="AE62" s="3"/>
      <c r="AF62" s="3"/>
    </row>
    <row r="63" spans="1:32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3"/>
      <c r="AB63" s="3"/>
      <c r="AC63" s="3"/>
      <c r="AD63" s="3"/>
      <c r="AE63" s="3"/>
      <c r="AF63" s="3"/>
    </row>
    <row r="64" spans="1:32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3"/>
      <c r="AB64" s="3"/>
      <c r="AC64" s="3"/>
      <c r="AD64" s="3"/>
      <c r="AE64" s="3"/>
      <c r="AF64" s="3"/>
    </row>
    <row r="65" spans="1:32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3"/>
      <c r="AB65" s="3"/>
      <c r="AC65" s="3"/>
      <c r="AD65" s="3"/>
      <c r="AE65" s="3"/>
      <c r="AF65" s="3"/>
    </row>
    <row r="66" spans="1:32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3"/>
      <c r="AB66" s="3"/>
      <c r="AC66" s="3"/>
      <c r="AD66" s="3"/>
      <c r="AE66" s="3"/>
      <c r="AF66" s="3"/>
    </row>
    <row r="67" spans="1:32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3"/>
      <c r="AB67" s="3"/>
      <c r="AC67" s="3"/>
      <c r="AD67" s="3"/>
      <c r="AE67" s="3"/>
      <c r="AF67" s="3"/>
    </row>
    <row r="68" spans="1:32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3"/>
      <c r="AB68" s="3"/>
      <c r="AC68" s="3"/>
      <c r="AD68" s="3"/>
      <c r="AE68" s="3"/>
      <c r="AF68" s="3"/>
    </row>
    <row r="69" spans="1:32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3"/>
      <c r="AB69" s="3"/>
      <c r="AC69" s="3"/>
      <c r="AD69" s="3"/>
      <c r="AE69" s="3"/>
      <c r="AF69" s="3"/>
    </row>
    <row r="70" spans="1:32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3"/>
      <c r="AB70" s="3"/>
      <c r="AC70" s="3"/>
      <c r="AD70" s="3"/>
      <c r="AE70" s="3"/>
      <c r="AF70" s="3"/>
    </row>
    <row r="71" spans="1:32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3"/>
      <c r="AB71" s="3"/>
      <c r="AC71" s="3"/>
      <c r="AD71" s="3"/>
      <c r="AE71" s="3"/>
      <c r="AF71" s="3"/>
    </row>
    <row r="72" spans="1:3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3"/>
      <c r="AB72" s="3"/>
      <c r="AC72" s="3"/>
      <c r="AD72" s="3"/>
      <c r="AE72" s="3"/>
      <c r="AF72" s="3"/>
    </row>
    <row r="73" spans="1:32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3"/>
      <c r="AB73" s="3"/>
      <c r="AC73" s="3"/>
      <c r="AD73" s="3"/>
      <c r="AE73" s="3"/>
      <c r="AF73" s="3"/>
    </row>
    <row r="74" spans="1:32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3"/>
      <c r="AB74" s="3"/>
      <c r="AC74" s="3"/>
      <c r="AD74" s="3"/>
      <c r="AE74" s="3"/>
      <c r="AF74" s="3"/>
    </row>
    <row r="75" spans="1:32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3"/>
      <c r="AB75" s="3"/>
      <c r="AC75" s="3"/>
      <c r="AD75" s="3"/>
      <c r="AE75" s="3"/>
      <c r="AF75" s="3"/>
    </row>
    <row r="76" spans="1:32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3"/>
      <c r="AB76" s="3"/>
      <c r="AC76" s="3"/>
      <c r="AD76" s="3"/>
      <c r="AE76" s="3"/>
      <c r="AF76" s="3"/>
    </row>
    <row r="77" spans="1:32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3"/>
      <c r="AB77" s="3"/>
      <c r="AC77" s="3"/>
      <c r="AD77" s="3"/>
      <c r="AE77" s="3"/>
      <c r="AF77" s="3"/>
    </row>
    <row r="78" spans="1:32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3"/>
      <c r="AB78" s="3"/>
      <c r="AC78" s="3"/>
      <c r="AD78" s="3"/>
      <c r="AE78" s="3"/>
      <c r="AF78" s="3"/>
    </row>
    <row r="79" spans="1:32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3"/>
      <c r="AB79" s="3"/>
      <c r="AC79" s="3"/>
      <c r="AD79" s="3"/>
      <c r="AE79" s="3"/>
      <c r="AF79" s="3"/>
    </row>
    <row r="80" spans="1:32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3"/>
      <c r="AB80" s="3"/>
      <c r="AC80" s="3"/>
      <c r="AD80" s="3"/>
      <c r="AE80" s="3"/>
      <c r="AF80" s="3"/>
    </row>
    <row r="81" spans="1:32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3"/>
      <c r="AB81" s="3"/>
      <c r="AC81" s="3"/>
      <c r="AD81" s="3"/>
      <c r="AE81" s="3"/>
      <c r="AF81" s="3"/>
    </row>
    <row r="82" spans="1:3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3"/>
      <c r="AB82" s="3"/>
      <c r="AC82" s="3"/>
      <c r="AD82" s="3"/>
      <c r="AE82" s="3"/>
      <c r="AF82" s="3"/>
    </row>
    <row r="83" spans="1:32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3"/>
      <c r="AB83" s="3"/>
      <c r="AC83" s="3"/>
      <c r="AD83" s="3"/>
      <c r="AE83" s="3"/>
      <c r="AF83" s="3"/>
    </row>
    <row r="84" spans="1:32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3"/>
      <c r="AB84" s="3"/>
      <c r="AC84" s="3"/>
      <c r="AD84" s="3"/>
      <c r="AE84" s="3"/>
      <c r="AF84" s="3"/>
    </row>
    <row r="85" spans="1:32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3"/>
      <c r="AB85" s="3"/>
      <c r="AC85" s="3"/>
      <c r="AD85" s="3"/>
      <c r="AE85" s="3"/>
      <c r="AF85" s="3"/>
    </row>
    <row r="86" spans="1:32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3"/>
      <c r="AB86" s="3"/>
      <c r="AC86" s="3"/>
      <c r="AD86" s="3"/>
      <c r="AE86" s="3"/>
      <c r="AF86" s="3"/>
    </row>
    <row r="87" spans="1:32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3"/>
      <c r="AB87" s="3"/>
      <c r="AC87" s="3"/>
      <c r="AD87" s="3"/>
      <c r="AE87" s="3"/>
      <c r="AF87" s="3"/>
    </row>
    <row r="88" spans="1:32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3"/>
      <c r="AB88" s="3"/>
      <c r="AC88" s="3"/>
      <c r="AD88" s="3"/>
      <c r="AE88" s="3"/>
      <c r="AF88" s="3"/>
    </row>
    <row r="89" spans="1:32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3"/>
      <c r="AB89" s="3"/>
      <c r="AC89" s="3"/>
      <c r="AD89" s="3"/>
      <c r="AE89" s="3"/>
      <c r="AF89" s="3"/>
    </row>
    <row r="90" spans="1:32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3"/>
      <c r="AB90" s="3"/>
      <c r="AC90" s="3"/>
      <c r="AD90" s="3"/>
      <c r="AE90" s="3"/>
      <c r="AF90" s="3"/>
    </row>
    <row r="91" spans="1:32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3"/>
      <c r="AB91" s="3"/>
      <c r="AC91" s="3"/>
      <c r="AD91" s="3"/>
      <c r="AE91" s="3"/>
      <c r="AF91" s="3"/>
    </row>
    <row r="92" spans="1:3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3"/>
      <c r="AB92" s="3"/>
      <c r="AC92" s="3"/>
      <c r="AD92" s="3"/>
      <c r="AE92" s="3"/>
      <c r="AF92" s="3"/>
    </row>
    <row r="93" spans="1:32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3"/>
      <c r="AB93" s="3"/>
      <c r="AC93" s="3"/>
      <c r="AD93" s="3"/>
      <c r="AE93" s="3"/>
      <c r="AF93" s="3"/>
    </row>
    <row r="94" spans="1:32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3"/>
      <c r="AB94" s="3"/>
      <c r="AC94" s="3"/>
      <c r="AD94" s="3"/>
      <c r="AE94" s="3"/>
      <c r="AF94" s="3"/>
    </row>
    <row r="95" spans="1:32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3"/>
      <c r="AB95" s="3"/>
      <c r="AC95" s="3"/>
      <c r="AD95" s="3"/>
      <c r="AE95" s="3"/>
      <c r="AF95" s="3"/>
    </row>
    <row r="96" spans="1:32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3"/>
      <c r="AB96" s="3"/>
      <c r="AC96" s="3"/>
      <c r="AD96" s="3"/>
      <c r="AE96" s="3"/>
      <c r="AF96" s="3"/>
    </row>
    <row r="97" spans="1:32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3"/>
      <c r="AB97" s="3"/>
      <c r="AC97" s="3"/>
      <c r="AD97" s="3"/>
      <c r="AE97" s="3"/>
      <c r="AF97" s="3"/>
    </row>
    <row r="98" spans="1:32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3"/>
      <c r="AB98" s="3"/>
      <c r="AC98" s="3"/>
      <c r="AD98" s="3"/>
      <c r="AE98" s="3"/>
      <c r="AF98" s="3"/>
    </row>
    <row r="99" spans="1:32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3"/>
      <c r="AB99" s="3"/>
      <c r="AC99" s="3"/>
      <c r="AD99" s="3"/>
      <c r="AE99" s="3"/>
      <c r="AF99" s="3"/>
    </row>
    <row r="100" spans="1:32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3"/>
      <c r="AB100" s="3"/>
      <c r="AC100" s="3"/>
      <c r="AD100" s="3"/>
      <c r="AE100" s="3"/>
      <c r="AF100" s="3"/>
    </row>
    <row r="101" spans="1:32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3"/>
      <c r="AB101" s="3"/>
      <c r="AC101" s="3"/>
      <c r="AD101" s="3"/>
      <c r="AE101" s="3"/>
      <c r="AF101" s="3"/>
    </row>
    <row r="102" spans="1:3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3"/>
      <c r="AB102" s="3"/>
      <c r="AC102" s="3"/>
      <c r="AD102" s="3"/>
      <c r="AE102" s="3"/>
      <c r="AF102" s="3"/>
    </row>
    <row r="103" spans="1:32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3"/>
      <c r="AB103" s="3"/>
      <c r="AC103" s="3"/>
      <c r="AD103" s="3"/>
      <c r="AE103" s="3"/>
      <c r="AF103" s="3"/>
    </row>
    <row r="104" spans="1:32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3"/>
      <c r="AB104" s="3"/>
      <c r="AC104" s="3"/>
      <c r="AD104" s="3"/>
      <c r="AE104" s="3"/>
      <c r="AF104" s="3"/>
    </row>
    <row r="105" spans="1:32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3"/>
      <c r="AB105" s="3"/>
      <c r="AC105" s="3"/>
      <c r="AD105" s="3"/>
      <c r="AE105" s="3"/>
      <c r="AF105" s="3"/>
    </row>
    <row r="106" spans="1:32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3"/>
      <c r="AB106" s="3"/>
      <c r="AC106" s="3"/>
      <c r="AD106" s="3"/>
      <c r="AE106" s="3"/>
      <c r="AF106" s="3"/>
    </row>
    <row r="107" spans="1:32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3"/>
      <c r="AB107" s="3"/>
      <c r="AC107" s="3"/>
      <c r="AD107" s="3"/>
      <c r="AE107" s="3"/>
      <c r="AF107" s="3"/>
    </row>
    <row r="108" spans="1:32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3"/>
      <c r="AB108" s="3"/>
      <c r="AC108" s="3"/>
      <c r="AD108" s="3"/>
      <c r="AE108" s="3"/>
      <c r="AF108" s="3"/>
    </row>
    <row r="109" spans="1:32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3"/>
      <c r="AB109" s="3"/>
      <c r="AC109" s="3"/>
      <c r="AD109" s="3"/>
      <c r="AE109" s="3"/>
      <c r="AF109" s="3"/>
    </row>
    <row r="110" spans="1:32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3"/>
      <c r="AB110" s="3"/>
      <c r="AC110" s="3"/>
      <c r="AD110" s="3"/>
      <c r="AE110" s="3"/>
      <c r="AF110" s="3"/>
    </row>
    <row r="111" spans="1:32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3"/>
      <c r="AB111" s="3"/>
      <c r="AC111" s="3"/>
      <c r="AD111" s="3"/>
      <c r="AE111" s="3"/>
      <c r="AF111" s="3"/>
    </row>
    <row r="112" spans="1:3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3"/>
      <c r="AB112" s="3"/>
      <c r="AC112" s="3"/>
      <c r="AD112" s="3"/>
      <c r="AE112" s="3"/>
      <c r="AF112" s="3"/>
    </row>
    <row r="113" spans="1:32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3"/>
      <c r="AB113" s="3"/>
      <c r="AC113" s="3"/>
      <c r="AD113" s="3"/>
      <c r="AE113" s="3"/>
      <c r="AF113" s="3"/>
    </row>
    <row r="114" spans="1:32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3"/>
      <c r="AB114" s="3"/>
      <c r="AC114" s="3"/>
      <c r="AD114" s="3"/>
      <c r="AE114" s="3"/>
      <c r="AF114" s="3"/>
    </row>
    <row r="115" spans="1:32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3"/>
      <c r="AB115" s="3"/>
      <c r="AC115" s="3"/>
      <c r="AD115" s="3"/>
      <c r="AE115" s="3"/>
      <c r="AF115" s="3"/>
    </row>
    <row r="116" spans="1:32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3"/>
      <c r="AB116" s="3"/>
      <c r="AC116" s="3"/>
      <c r="AD116" s="3"/>
      <c r="AE116" s="3"/>
      <c r="AF116" s="3"/>
    </row>
    <row r="117" spans="1:32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3"/>
      <c r="AB117" s="3"/>
      <c r="AC117" s="3"/>
      <c r="AD117" s="3"/>
      <c r="AE117" s="3"/>
      <c r="AF117" s="3"/>
    </row>
    <row r="118" spans="1:32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3"/>
      <c r="AB118" s="3"/>
      <c r="AC118" s="3"/>
      <c r="AD118" s="3"/>
      <c r="AE118" s="3"/>
      <c r="AF118" s="3"/>
    </row>
    <row r="119" spans="1:32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3"/>
      <c r="AB119" s="3"/>
      <c r="AC119" s="3"/>
      <c r="AD119" s="3"/>
      <c r="AE119" s="3"/>
      <c r="AF119" s="3"/>
    </row>
    <row r="120" spans="1:32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3"/>
      <c r="AB120" s="3"/>
      <c r="AC120" s="3"/>
      <c r="AD120" s="3"/>
      <c r="AE120" s="3"/>
      <c r="AF120" s="3"/>
    </row>
    <row r="121" spans="1:32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3"/>
      <c r="AB121" s="3"/>
      <c r="AC121" s="3"/>
      <c r="AD121" s="3"/>
      <c r="AE121" s="3"/>
      <c r="AF121" s="3"/>
    </row>
    <row r="122" spans="1:3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3"/>
      <c r="AB122" s="3"/>
      <c r="AC122" s="3"/>
      <c r="AD122" s="3"/>
      <c r="AE122" s="3"/>
      <c r="AF122" s="3"/>
    </row>
    <row r="123" spans="1:32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3"/>
      <c r="AB123" s="3"/>
      <c r="AC123" s="3"/>
      <c r="AD123" s="3"/>
      <c r="AE123" s="3"/>
      <c r="AF123" s="3"/>
    </row>
    <row r="124" spans="1:32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3"/>
      <c r="AB124" s="3"/>
      <c r="AC124" s="3"/>
      <c r="AD124" s="3"/>
      <c r="AE124" s="3"/>
      <c r="AF124" s="3"/>
    </row>
    <row r="125" spans="1:32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3"/>
      <c r="AB125" s="3"/>
      <c r="AC125" s="3"/>
      <c r="AD125" s="3"/>
      <c r="AE125" s="3"/>
      <c r="AF125" s="3"/>
    </row>
    <row r="126" spans="1:32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3"/>
      <c r="AB126" s="3"/>
      <c r="AC126" s="3"/>
      <c r="AD126" s="3"/>
      <c r="AE126" s="3"/>
      <c r="AF126" s="3"/>
    </row>
    <row r="127" spans="1:32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3"/>
      <c r="AB127" s="3"/>
      <c r="AC127" s="3"/>
      <c r="AD127" s="3"/>
      <c r="AE127" s="3"/>
      <c r="AF127" s="3"/>
    </row>
    <row r="128" spans="1:32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3"/>
      <c r="AB128" s="3"/>
      <c r="AC128" s="3"/>
      <c r="AD128" s="3"/>
      <c r="AE128" s="3"/>
      <c r="AF128" s="3"/>
    </row>
    <row r="129" spans="1:32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3"/>
      <c r="AB129" s="3"/>
      <c r="AC129" s="3"/>
      <c r="AD129" s="3"/>
      <c r="AE129" s="3"/>
      <c r="AF129" s="3"/>
    </row>
    <row r="130" spans="1:32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3"/>
      <c r="AB130" s="3"/>
      <c r="AC130" s="3"/>
      <c r="AD130" s="3"/>
      <c r="AE130" s="3"/>
      <c r="AF130" s="3"/>
    </row>
    <row r="131" spans="1:32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3"/>
      <c r="AB131" s="3"/>
      <c r="AC131" s="3"/>
      <c r="AD131" s="3"/>
      <c r="AE131" s="3"/>
      <c r="AF131" s="3"/>
    </row>
    <row r="132" spans="1: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3"/>
      <c r="AB132" s="3"/>
      <c r="AC132" s="3"/>
      <c r="AD132" s="3"/>
      <c r="AE132" s="3"/>
      <c r="AF132" s="3"/>
    </row>
    <row r="133" spans="1:32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3"/>
      <c r="AB133" s="3"/>
      <c r="AC133" s="3"/>
      <c r="AD133" s="3"/>
      <c r="AE133" s="3"/>
      <c r="AF133" s="3"/>
    </row>
    <row r="134" spans="1:32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3"/>
      <c r="AB134" s="3"/>
      <c r="AC134" s="3"/>
      <c r="AD134" s="3"/>
      <c r="AE134" s="3"/>
      <c r="AF134" s="3"/>
    </row>
    <row r="135" spans="1:32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3"/>
      <c r="AB135" s="3"/>
      <c r="AC135" s="3"/>
      <c r="AD135" s="3"/>
      <c r="AE135" s="3"/>
      <c r="AF135" s="3"/>
    </row>
    <row r="136" spans="1:32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3"/>
      <c r="AB136" s="3"/>
      <c r="AC136" s="3"/>
      <c r="AD136" s="3"/>
      <c r="AE136" s="3"/>
      <c r="AF136" s="3"/>
    </row>
    <row r="137" spans="1:32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3"/>
      <c r="AB137" s="3"/>
      <c r="AC137" s="3"/>
      <c r="AD137" s="3"/>
      <c r="AE137" s="3"/>
      <c r="AF137" s="3"/>
    </row>
    <row r="138" spans="1:32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3"/>
      <c r="AB138" s="3"/>
      <c r="AC138" s="3"/>
      <c r="AD138" s="3"/>
      <c r="AE138" s="3"/>
      <c r="AF138" s="3"/>
    </row>
    <row r="139" spans="1:32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3"/>
      <c r="AB139" s="3"/>
      <c r="AC139" s="3"/>
      <c r="AD139" s="3"/>
      <c r="AE139" s="3"/>
      <c r="AF139" s="3"/>
    </row>
    <row r="140" spans="1:32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3"/>
      <c r="AB140" s="3"/>
      <c r="AC140" s="3"/>
      <c r="AD140" s="3"/>
      <c r="AE140" s="3"/>
      <c r="AF140" s="3"/>
    </row>
    <row r="141" spans="1:32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3"/>
      <c r="AB141" s="3"/>
      <c r="AC141" s="3"/>
      <c r="AD141" s="3"/>
      <c r="AE141" s="3"/>
      <c r="AF141" s="3"/>
    </row>
    <row r="142" spans="1:3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3"/>
      <c r="AB142" s="3"/>
      <c r="AC142" s="3"/>
      <c r="AD142" s="3"/>
      <c r="AE142" s="3"/>
      <c r="AF142" s="3"/>
    </row>
    <row r="143" spans="1:32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3"/>
      <c r="AB143" s="3"/>
      <c r="AC143" s="3"/>
      <c r="AD143" s="3"/>
      <c r="AE143" s="3"/>
      <c r="AF143" s="3"/>
    </row>
    <row r="144" spans="1:32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3"/>
      <c r="AB144" s="3"/>
      <c r="AC144" s="3"/>
      <c r="AD144" s="3"/>
      <c r="AE144" s="3"/>
      <c r="AF144" s="3"/>
    </row>
    <row r="145" spans="1:32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3"/>
      <c r="AB145" s="3"/>
      <c r="AC145" s="3"/>
      <c r="AD145" s="3"/>
      <c r="AE145" s="3"/>
      <c r="AF145" s="3"/>
    </row>
    <row r="146" spans="1:32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3"/>
      <c r="AB146" s="3"/>
      <c r="AC146" s="3"/>
      <c r="AD146" s="3"/>
      <c r="AE146" s="3"/>
      <c r="AF146" s="3"/>
    </row>
    <row r="147" spans="1:32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3"/>
      <c r="AB147" s="3"/>
      <c r="AC147" s="3"/>
      <c r="AD147" s="3"/>
      <c r="AE147" s="3"/>
      <c r="AF147" s="3"/>
    </row>
    <row r="148" spans="1:32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3"/>
      <c r="AB148" s="3"/>
      <c r="AC148" s="3"/>
      <c r="AD148" s="3"/>
      <c r="AE148" s="3"/>
      <c r="AF148" s="3"/>
    </row>
    <row r="149" spans="1:32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3"/>
      <c r="AB149" s="3"/>
      <c r="AC149" s="3"/>
      <c r="AD149" s="3"/>
      <c r="AE149" s="3"/>
      <c r="AF149" s="3"/>
    </row>
    <row r="150" spans="1:32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3"/>
      <c r="AB150" s="3"/>
      <c r="AC150" s="3"/>
      <c r="AD150" s="3"/>
      <c r="AE150" s="3"/>
      <c r="AF150" s="3"/>
    </row>
    <row r="151" spans="1:32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3"/>
      <c r="AB151" s="3"/>
      <c r="AC151" s="3"/>
      <c r="AD151" s="3"/>
      <c r="AE151" s="3"/>
      <c r="AF151" s="3"/>
    </row>
    <row r="152" spans="1:3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3"/>
      <c r="AB152" s="3"/>
      <c r="AC152" s="3"/>
      <c r="AD152" s="3"/>
      <c r="AE152" s="3"/>
      <c r="AF152" s="3"/>
    </row>
    <row r="153" spans="1:32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3"/>
      <c r="AB153" s="3"/>
      <c r="AC153" s="3"/>
      <c r="AD153" s="3"/>
      <c r="AE153" s="3"/>
      <c r="AF153" s="3"/>
    </row>
    <row r="154" spans="1:32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3"/>
      <c r="AB154" s="3"/>
      <c r="AC154" s="3"/>
      <c r="AD154" s="3"/>
      <c r="AE154" s="3"/>
      <c r="AF154" s="3"/>
    </row>
    <row r="155" spans="1:32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3"/>
      <c r="AB155" s="3"/>
      <c r="AC155" s="3"/>
      <c r="AD155" s="3"/>
      <c r="AE155" s="3"/>
      <c r="AF155" s="3"/>
    </row>
    <row r="156" spans="1:32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3"/>
      <c r="AB156" s="3"/>
      <c r="AC156" s="3"/>
      <c r="AD156" s="3"/>
      <c r="AE156" s="3"/>
      <c r="AF156" s="3"/>
    </row>
    <row r="157" spans="1:32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3"/>
      <c r="AB157" s="3"/>
      <c r="AC157" s="3"/>
      <c r="AD157" s="3"/>
      <c r="AE157" s="3"/>
      <c r="AF157" s="3"/>
    </row>
    <row r="158" spans="1:32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3"/>
      <c r="AB158" s="3"/>
      <c r="AC158" s="3"/>
      <c r="AD158" s="3"/>
      <c r="AE158" s="3"/>
      <c r="AF158" s="3"/>
    </row>
    <row r="159" spans="1:32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3"/>
      <c r="AB159" s="3"/>
      <c r="AC159" s="3"/>
      <c r="AD159" s="3"/>
      <c r="AE159" s="3"/>
      <c r="AF159" s="3"/>
    </row>
    <row r="160" spans="1:32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3"/>
      <c r="AB160" s="3"/>
      <c r="AC160" s="3"/>
      <c r="AD160" s="3"/>
      <c r="AE160" s="3"/>
      <c r="AF160" s="3"/>
    </row>
    <row r="161" spans="1:32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3"/>
      <c r="AB161" s="3"/>
      <c r="AC161" s="3"/>
      <c r="AD161" s="3"/>
      <c r="AE161" s="3"/>
      <c r="AF161" s="3"/>
    </row>
    <row r="162" spans="1:3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3"/>
      <c r="AB162" s="3"/>
      <c r="AC162" s="3"/>
      <c r="AD162" s="3"/>
      <c r="AE162" s="3"/>
      <c r="AF162" s="3"/>
    </row>
    <row r="163" spans="1:32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3"/>
      <c r="AB163" s="3"/>
      <c r="AC163" s="3"/>
      <c r="AD163" s="3"/>
      <c r="AE163" s="3"/>
      <c r="AF163" s="3"/>
    </row>
    <row r="164" spans="1:32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3"/>
      <c r="AB164" s="3"/>
      <c r="AC164" s="3"/>
      <c r="AD164" s="3"/>
      <c r="AE164" s="3"/>
      <c r="AF164" s="3"/>
    </row>
    <row r="165" spans="1:32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3"/>
      <c r="AB165" s="3"/>
      <c r="AC165" s="3"/>
      <c r="AD165" s="3"/>
      <c r="AE165" s="3"/>
      <c r="AF165" s="3"/>
    </row>
    <row r="166" spans="1:32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3"/>
      <c r="AB166" s="3"/>
      <c r="AC166" s="3"/>
      <c r="AD166" s="3"/>
      <c r="AE166" s="3"/>
      <c r="AF166" s="3"/>
    </row>
    <row r="167" spans="1:32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3"/>
      <c r="AB167" s="3"/>
      <c r="AC167" s="3"/>
      <c r="AD167" s="3"/>
      <c r="AE167" s="3"/>
      <c r="AF167" s="3"/>
    </row>
    <row r="168" spans="1:32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3"/>
      <c r="AB168" s="3"/>
      <c r="AC168" s="3"/>
      <c r="AD168" s="3"/>
      <c r="AE168" s="3"/>
      <c r="AF168" s="3"/>
    </row>
    <row r="169" spans="1:32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3"/>
      <c r="AB169" s="3"/>
      <c r="AC169" s="3"/>
      <c r="AD169" s="3"/>
      <c r="AE169" s="3"/>
      <c r="AF169" s="3"/>
    </row>
    <row r="170" spans="1:32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3"/>
      <c r="AB170" s="3"/>
      <c r="AC170" s="3"/>
      <c r="AD170" s="3"/>
      <c r="AE170" s="3"/>
      <c r="AF170" s="3"/>
    </row>
    <row r="171" spans="1:32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3"/>
      <c r="AB171" s="3"/>
      <c r="AC171" s="3"/>
      <c r="AD171" s="3"/>
      <c r="AE171" s="3"/>
      <c r="AF171" s="3"/>
    </row>
    <row r="172" spans="1:3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3"/>
      <c r="AB172" s="3"/>
      <c r="AC172" s="3"/>
      <c r="AD172" s="3"/>
      <c r="AE172" s="3"/>
      <c r="AF172" s="3"/>
    </row>
    <row r="173" spans="1:32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3"/>
      <c r="AB173" s="3"/>
      <c r="AC173" s="3"/>
      <c r="AD173" s="3"/>
      <c r="AE173" s="3"/>
      <c r="AF173" s="3"/>
    </row>
    <row r="174" spans="1:32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3"/>
      <c r="AB174" s="3"/>
      <c r="AC174" s="3"/>
      <c r="AD174" s="3"/>
      <c r="AE174" s="3"/>
      <c r="AF174" s="3"/>
    </row>
    <row r="175" spans="1:32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3"/>
      <c r="AB175" s="3"/>
      <c r="AC175" s="3"/>
      <c r="AD175" s="3"/>
      <c r="AE175" s="3"/>
      <c r="AF175" s="3"/>
    </row>
    <row r="176" spans="1:32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3"/>
      <c r="AB176" s="3"/>
      <c r="AC176" s="3"/>
      <c r="AD176" s="3"/>
      <c r="AE176" s="3"/>
      <c r="AF176" s="3"/>
    </row>
    <row r="177" spans="1:32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3"/>
      <c r="AB177" s="3"/>
      <c r="AC177" s="3"/>
      <c r="AD177" s="3"/>
      <c r="AE177" s="3"/>
      <c r="AF177" s="3"/>
    </row>
    <row r="178" spans="1:32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3"/>
      <c r="AB178" s="3"/>
      <c r="AC178" s="3"/>
      <c r="AD178" s="3"/>
      <c r="AE178" s="3"/>
      <c r="AF178" s="3"/>
    </row>
    <row r="179" spans="1:32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3"/>
      <c r="AB179" s="3"/>
      <c r="AC179" s="3"/>
      <c r="AD179" s="3"/>
      <c r="AE179" s="3"/>
      <c r="AF179" s="3"/>
    </row>
    <row r="180" spans="1:32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3"/>
      <c r="AB180" s="3"/>
      <c r="AC180" s="3"/>
      <c r="AD180" s="3"/>
      <c r="AE180" s="3"/>
      <c r="AF180" s="3"/>
    </row>
    <row r="181" spans="1:32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3"/>
      <c r="AB181" s="3"/>
      <c r="AC181" s="3"/>
      <c r="AD181" s="3"/>
      <c r="AE181" s="3"/>
      <c r="AF181" s="3"/>
    </row>
    <row r="182" spans="1:3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3"/>
      <c r="AB182" s="3"/>
      <c r="AC182" s="3"/>
      <c r="AD182" s="3"/>
      <c r="AE182" s="3"/>
      <c r="AF182" s="3"/>
    </row>
    <row r="183" spans="1:32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3"/>
      <c r="AB183" s="3"/>
      <c r="AC183" s="3"/>
      <c r="AD183" s="3"/>
      <c r="AE183" s="3"/>
      <c r="AF183" s="3"/>
    </row>
    <row r="184" spans="1:32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3"/>
      <c r="AB184" s="3"/>
      <c r="AC184" s="3"/>
      <c r="AD184" s="3"/>
      <c r="AE184" s="3"/>
      <c r="AF184" s="3"/>
    </row>
    <row r="185" spans="1:32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3"/>
      <c r="AB185" s="3"/>
      <c r="AC185" s="3"/>
      <c r="AD185" s="3"/>
      <c r="AE185" s="3"/>
      <c r="AF185" s="3"/>
    </row>
    <row r="186" spans="1:32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3"/>
      <c r="AB186" s="3"/>
      <c r="AC186" s="3"/>
      <c r="AD186" s="3"/>
      <c r="AE186" s="3"/>
      <c r="AF186" s="3"/>
    </row>
    <row r="187" spans="1:32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3"/>
      <c r="AB187" s="3"/>
      <c r="AC187" s="3"/>
      <c r="AD187" s="3"/>
      <c r="AE187" s="3"/>
      <c r="AF187" s="3"/>
    </row>
    <row r="188" spans="1:32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3"/>
      <c r="AB188" s="3"/>
      <c r="AC188" s="3"/>
      <c r="AD188" s="3"/>
      <c r="AE188" s="3"/>
      <c r="AF188" s="3"/>
    </row>
    <row r="189" spans="1:32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3"/>
      <c r="AB189" s="3"/>
      <c r="AC189" s="3"/>
      <c r="AD189" s="3"/>
      <c r="AE189" s="3"/>
      <c r="AF189" s="3"/>
    </row>
    <row r="190" spans="1:32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3"/>
      <c r="AB190" s="3"/>
      <c r="AC190" s="3"/>
      <c r="AD190" s="3"/>
      <c r="AE190" s="3"/>
      <c r="AF190" s="3"/>
    </row>
    <row r="191" spans="1:32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3"/>
      <c r="AB191" s="3"/>
      <c r="AC191" s="3"/>
      <c r="AD191" s="3"/>
      <c r="AE191" s="3"/>
      <c r="AF191" s="3"/>
    </row>
    <row r="192" spans="1:3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3"/>
      <c r="AB192" s="3"/>
      <c r="AC192" s="3"/>
      <c r="AD192" s="3"/>
      <c r="AE192" s="3"/>
      <c r="AF192" s="3"/>
    </row>
    <row r="193" spans="1:32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3"/>
      <c r="AB193" s="3"/>
      <c r="AC193" s="3"/>
      <c r="AD193" s="3"/>
      <c r="AE193" s="3"/>
      <c r="AF193" s="3"/>
    </row>
    <row r="194" spans="1:32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3"/>
      <c r="AB194" s="3"/>
      <c r="AC194" s="3"/>
      <c r="AD194" s="3"/>
      <c r="AE194" s="3"/>
      <c r="AF194" s="3"/>
    </row>
    <row r="195" spans="1:32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3"/>
      <c r="AB195" s="3"/>
      <c r="AC195" s="3"/>
      <c r="AD195" s="3"/>
      <c r="AE195" s="3"/>
      <c r="AF195" s="3"/>
    </row>
    <row r="196" spans="1:32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3"/>
      <c r="AB196" s="3"/>
      <c r="AC196" s="3"/>
      <c r="AD196" s="3"/>
      <c r="AE196" s="3"/>
      <c r="AF196" s="3"/>
    </row>
    <row r="197" spans="1:32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3"/>
      <c r="AB197" s="3"/>
      <c r="AC197" s="3"/>
      <c r="AD197" s="3"/>
      <c r="AE197" s="3"/>
      <c r="AF197" s="3"/>
    </row>
    <row r="198" spans="1:32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3"/>
      <c r="AB198" s="3"/>
      <c r="AC198" s="3"/>
      <c r="AD198" s="3"/>
      <c r="AE198" s="3"/>
      <c r="AF198" s="3"/>
    </row>
    <row r="199" spans="1:32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3"/>
      <c r="AB199" s="3"/>
      <c r="AC199" s="3"/>
      <c r="AD199" s="3"/>
      <c r="AE199" s="3"/>
      <c r="AF199" s="3"/>
    </row>
    <row r="200" spans="1:32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3"/>
      <c r="AB200" s="3"/>
      <c r="AC200" s="3"/>
      <c r="AD200" s="3"/>
      <c r="AE200" s="3"/>
      <c r="AF200" s="3"/>
    </row>
    <row r="201" spans="1:32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3"/>
      <c r="AB201" s="3"/>
      <c r="AC201" s="3"/>
      <c r="AD201" s="3"/>
      <c r="AE201" s="3"/>
      <c r="AF201" s="3"/>
    </row>
    <row r="202" spans="1:3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3"/>
      <c r="AB202" s="3"/>
      <c r="AC202" s="3"/>
      <c r="AD202" s="3"/>
      <c r="AE202" s="3"/>
      <c r="AF202" s="3"/>
    </row>
    <row r="203" spans="1:32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3"/>
      <c r="AB203" s="3"/>
      <c r="AC203" s="3"/>
      <c r="AD203" s="3"/>
      <c r="AE203" s="3"/>
      <c r="AF203" s="3"/>
    </row>
    <row r="204" spans="1:32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3"/>
      <c r="AB204" s="3"/>
      <c r="AC204" s="3"/>
      <c r="AD204" s="3"/>
      <c r="AE204" s="3"/>
      <c r="AF204" s="3"/>
    </row>
    <row r="205" spans="1:32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3"/>
      <c r="AB205" s="3"/>
      <c r="AC205" s="3"/>
      <c r="AD205" s="3"/>
      <c r="AE205" s="3"/>
      <c r="AF205" s="3"/>
    </row>
    <row r="206" spans="1:32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3"/>
      <c r="AB206" s="3"/>
      <c r="AC206" s="3"/>
      <c r="AD206" s="3"/>
      <c r="AE206" s="3"/>
      <c r="AF206" s="3"/>
    </row>
    <row r="207" spans="1:32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3"/>
      <c r="AB207" s="3"/>
      <c r="AC207" s="3"/>
      <c r="AD207" s="3"/>
      <c r="AE207" s="3"/>
      <c r="AF207" s="3"/>
    </row>
    <row r="208" spans="1:32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3"/>
      <c r="AB208" s="3"/>
      <c r="AC208" s="3"/>
      <c r="AD208" s="3"/>
      <c r="AE208" s="3"/>
      <c r="AF208" s="3"/>
    </row>
    <row r="209" spans="1:32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3"/>
      <c r="AB209" s="3"/>
      <c r="AC209" s="3"/>
      <c r="AD209" s="3"/>
      <c r="AE209" s="3"/>
      <c r="AF209" s="3"/>
    </row>
    <row r="210" spans="1:32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3"/>
      <c r="AB210" s="3"/>
      <c r="AC210" s="3"/>
      <c r="AD210" s="3"/>
      <c r="AE210" s="3"/>
      <c r="AF210" s="3"/>
    </row>
    <row r="211" spans="1:32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3"/>
      <c r="AB211" s="3"/>
      <c r="AC211" s="3"/>
      <c r="AD211" s="3"/>
      <c r="AE211" s="3"/>
      <c r="AF211" s="3"/>
    </row>
    <row r="212" spans="1:3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3"/>
      <c r="AB212" s="3"/>
      <c r="AC212" s="3"/>
      <c r="AD212" s="3"/>
      <c r="AE212" s="3"/>
      <c r="AF212" s="3"/>
    </row>
    <row r="213" spans="1:32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3"/>
      <c r="AB213" s="3"/>
      <c r="AC213" s="3"/>
      <c r="AD213" s="3"/>
      <c r="AE213" s="3"/>
      <c r="AF213" s="3"/>
    </row>
    <row r="214" spans="1:32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3"/>
      <c r="AB214" s="3"/>
      <c r="AC214" s="3"/>
      <c r="AD214" s="3"/>
      <c r="AE214" s="3"/>
      <c r="AF214" s="3"/>
    </row>
    <row r="215" spans="1:32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3"/>
      <c r="AB215" s="3"/>
      <c r="AC215" s="3"/>
      <c r="AD215" s="3"/>
      <c r="AE215" s="3"/>
      <c r="AF215" s="3"/>
    </row>
    <row r="216" spans="1:32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3"/>
      <c r="AB216" s="3"/>
      <c r="AC216" s="3"/>
      <c r="AD216" s="3"/>
      <c r="AE216" s="3"/>
      <c r="AF216" s="3"/>
    </row>
    <row r="217" spans="1:32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3"/>
      <c r="AB217" s="3"/>
      <c r="AC217" s="3"/>
      <c r="AD217" s="3"/>
      <c r="AE217" s="3"/>
      <c r="AF217" s="3"/>
    </row>
    <row r="218" spans="1:32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3"/>
      <c r="AB218" s="3"/>
      <c r="AC218" s="3"/>
      <c r="AD218" s="3"/>
      <c r="AE218" s="3"/>
      <c r="AF218" s="3"/>
    </row>
    <row r="219" spans="1:32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3"/>
      <c r="AB219" s="3"/>
      <c r="AC219" s="3"/>
      <c r="AD219" s="3"/>
      <c r="AE219" s="3"/>
      <c r="AF219" s="3"/>
    </row>
    <row r="220" spans="1:32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3"/>
      <c r="AB220" s="3"/>
      <c r="AC220" s="3"/>
      <c r="AD220" s="3"/>
      <c r="AE220" s="3"/>
      <c r="AF220" s="3"/>
    </row>
    <row r="221" spans="1:32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3"/>
      <c r="AB221" s="3"/>
      <c r="AC221" s="3"/>
      <c r="AD221" s="3"/>
      <c r="AE221" s="3"/>
      <c r="AF221" s="3"/>
    </row>
    <row r="222" spans="1:3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3"/>
      <c r="AB222" s="3"/>
      <c r="AC222" s="3"/>
      <c r="AD222" s="3"/>
      <c r="AE222" s="3"/>
      <c r="AF222" s="3"/>
    </row>
    <row r="223" spans="1:32" ht="15.75" customHeight="1"/>
    <row r="224" spans="1:3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37">
    <mergeCell ref="N2:P2"/>
    <mergeCell ref="Q2:S2"/>
    <mergeCell ref="N3:N4"/>
    <mergeCell ref="O3:O4"/>
    <mergeCell ref="P3:P4"/>
    <mergeCell ref="Q3:Q4"/>
    <mergeCell ref="R3:R4"/>
    <mergeCell ref="A2:A4"/>
    <mergeCell ref="B2:D2"/>
    <mergeCell ref="E2:G2"/>
    <mergeCell ref="H2:J2"/>
    <mergeCell ref="K2:M2"/>
    <mergeCell ref="T2:V2"/>
    <mergeCell ref="W2:Y2"/>
    <mergeCell ref="Z2:AB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Y3:Y4"/>
    <mergeCell ref="Z3:Z4"/>
    <mergeCell ref="AA3:AA4"/>
    <mergeCell ref="AB3:AB4"/>
    <mergeCell ref="L3:L4"/>
    <mergeCell ref="M3:M4"/>
    <mergeCell ref="T3:T4"/>
    <mergeCell ref="U3:U4"/>
    <mergeCell ref="V3:V4"/>
    <mergeCell ref="W3:W4"/>
    <mergeCell ref="X3:X4"/>
    <mergeCell ref="S3:S4"/>
  </mergeCells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X93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2.6640625" defaultRowHeight="15" customHeight="1"/>
  <cols>
    <col min="1" max="1" width="10.44140625" customWidth="1"/>
    <col min="2" max="50" width="11.109375" customWidth="1"/>
  </cols>
  <sheetData>
    <row r="1" spans="1:50" ht="21.75" customHeight="1">
      <c r="A1" s="1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 spans="1:50" ht="15.75" customHeight="1">
      <c r="A2" s="6"/>
      <c r="B2" s="3"/>
      <c r="C2" s="130">
        <v>2019</v>
      </c>
      <c r="D2" s="108"/>
      <c r="E2" s="108"/>
      <c r="F2" s="108"/>
      <c r="G2" s="108"/>
      <c r="H2" s="108"/>
      <c r="I2" s="130">
        <v>2020</v>
      </c>
      <c r="J2" s="108"/>
      <c r="K2" s="108"/>
      <c r="L2" s="108"/>
      <c r="M2" s="108"/>
      <c r="N2" s="108"/>
      <c r="O2" s="130">
        <v>2021</v>
      </c>
      <c r="P2" s="108"/>
      <c r="Q2" s="108"/>
      <c r="R2" s="108"/>
      <c r="S2" s="108"/>
      <c r="T2" s="108"/>
      <c r="U2" s="130">
        <v>2022</v>
      </c>
      <c r="V2" s="108"/>
      <c r="W2" s="108"/>
      <c r="X2" s="108"/>
      <c r="Y2" s="108"/>
      <c r="Z2" s="108"/>
      <c r="AA2" s="130">
        <v>2023</v>
      </c>
      <c r="AB2" s="108"/>
      <c r="AC2" s="108"/>
      <c r="AD2" s="108"/>
      <c r="AE2" s="108"/>
      <c r="AF2" s="108"/>
      <c r="AG2" s="130">
        <v>2024</v>
      </c>
      <c r="AH2" s="108"/>
      <c r="AI2" s="108"/>
      <c r="AJ2" s="108"/>
      <c r="AK2" s="108"/>
      <c r="AL2" s="132"/>
      <c r="AM2" s="130">
        <v>2025</v>
      </c>
      <c r="AN2" s="108"/>
      <c r="AO2" s="108"/>
      <c r="AP2" s="108"/>
      <c r="AQ2" s="108"/>
      <c r="AR2" s="132"/>
      <c r="AS2" s="130">
        <v>2026</v>
      </c>
      <c r="AT2" s="108"/>
      <c r="AU2" s="108"/>
      <c r="AV2" s="108"/>
      <c r="AW2" s="108"/>
      <c r="AX2" s="108"/>
    </row>
    <row r="3" spans="1:50" ht="15.75" customHeight="1">
      <c r="A3" s="6"/>
      <c r="B3" s="3"/>
      <c r="C3" s="131" t="s">
        <v>17</v>
      </c>
      <c r="D3" s="108"/>
      <c r="E3" s="131" t="s">
        <v>18</v>
      </c>
      <c r="F3" s="108"/>
      <c r="G3" s="131" t="s">
        <v>19</v>
      </c>
      <c r="H3" s="108"/>
      <c r="I3" s="131" t="s">
        <v>17</v>
      </c>
      <c r="J3" s="108"/>
      <c r="K3" s="131" t="s">
        <v>18</v>
      </c>
      <c r="L3" s="108"/>
      <c r="M3" s="131" t="s">
        <v>19</v>
      </c>
      <c r="N3" s="108"/>
      <c r="O3" s="131" t="s">
        <v>17</v>
      </c>
      <c r="P3" s="108"/>
      <c r="Q3" s="131" t="s">
        <v>18</v>
      </c>
      <c r="R3" s="108"/>
      <c r="S3" s="131" t="s">
        <v>19</v>
      </c>
      <c r="T3" s="108"/>
      <c r="U3" s="131" t="s">
        <v>17</v>
      </c>
      <c r="V3" s="108"/>
      <c r="W3" s="131" t="s">
        <v>18</v>
      </c>
      <c r="X3" s="108"/>
      <c r="Y3" s="131" t="s">
        <v>19</v>
      </c>
      <c r="Z3" s="108"/>
      <c r="AA3" s="131" t="s">
        <v>17</v>
      </c>
      <c r="AB3" s="108"/>
      <c r="AC3" s="131" t="s">
        <v>18</v>
      </c>
      <c r="AD3" s="108"/>
      <c r="AE3" s="131" t="s">
        <v>19</v>
      </c>
      <c r="AF3" s="108"/>
      <c r="AG3" s="131" t="s">
        <v>17</v>
      </c>
      <c r="AH3" s="108"/>
      <c r="AI3" s="131" t="s">
        <v>18</v>
      </c>
      <c r="AJ3" s="108"/>
      <c r="AK3" s="131" t="s">
        <v>19</v>
      </c>
      <c r="AL3" s="132"/>
      <c r="AM3" s="131" t="s">
        <v>17</v>
      </c>
      <c r="AN3" s="108"/>
      <c r="AO3" s="131" t="s">
        <v>18</v>
      </c>
      <c r="AP3" s="108"/>
      <c r="AQ3" s="131" t="s">
        <v>19</v>
      </c>
      <c r="AR3" s="132"/>
      <c r="AS3" s="131" t="s">
        <v>17</v>
      </c>
      <c r="AT3" s="108"/>
      <c r="AU3" s="131" t="s">
        <v>18</v>
      </c>
      <c r="AV3" s="108"/>
      <c r="AW3" s="131" t="s">
        <v>19</v>
      </c>
      <c r="AX3" s="108"/>
    </row>
    <row r="4" spans="1:50" ht="15.75" customHeight="1">
      <c r="A4" s="17"/>
      <c r="B4" s="19"/>
      <c r="C4" s="13" t="s">
        <v>7</v>
      </c>
      <c r="D4" s="13" t="s">
        <v>27</v>
      </c>
      <c r="E4" s="13" t="s">
        <v>7</v>
      </c>
      <c r="F4" s="13" t="s">
        <v>27</v>
      </c>
      <c r="G4" s="13" t="s">
        <v>28</v>
      </c>
      <c r="H4" s="13" t="s">
        <v>29</v>
      </c>
      <c r="I4" s="13" t="s">
        <v>7</v>
      </c>
      <c r="J4" s="13" t="s">
        <v>27</v>
      </c>
      <c r="K4" s="13" t="s">
        <v>7</v>
      </c>
      <c r="L4" s="13" t="s">
        <v>27</v>
      </c>
      <c r="M4" s="13" t="s">
        <v>28</v>
      </c>
      <c r="N4" s="13" t="s">
        <v>29</v>
      </c>
      <c r="O4" s="13" t="s">
        <v>7</v>
      </c>
      <c r="P4" s="13" t="s">
        <v>27</v>
      </c>
      <c r="Q4" s="13" t="s">
        <v>7</v>
      </c>
      <c r="R4" s="13" t="s">
        <v>27</v>
      </c>
      <c r="S4" s="13" t="s">
        <v>28</v>
      </c>
      <c r="T4" s="13" t="s">
        <v>29</v>
      </c>
      <c r="U4" s="13" t="s">
        <v>7</v>
      </c>
      <c r="V4" s="13" t="s">
        <v>27</v>
      </c>
      <c r="W4" s="13" t="s">
        <v>7</v>
      </c>
      <c r="X4" s="13" t="s">
        <v>27</v>
      </c>
      <c r="Y4" s="13" t="s">
        <v>28</v>
      </c>
      <c r="Z4" s="13" t="s">
        <v>29</v>
      </c>
      <c r="AA4" s="13" t="s">
        <v>7</v>
      </c>
      <c r="AB4" s="13" t="s">
        <v>27</v>
      </c>
      <c r="AC4" s="13" t="s">
        <v>7</v>
      </c>
      <c r="AD4" s="13" t="s">
        <v>27</v>
      </c>
      <c r="AE4" s="13" t="s">
        <v>28</v>
      </c>
      <c r="AF4" s="13" t="s">
        <v>29</v>
      </c>
      <c r="AG4" s="13" t="s">
        <v>7</v>
      </c>
      <c r="AH4" s="13" t="s">
        <v>27</v>
      </c>
      <c r="AI4" s="13" t="s">
        <v>7</v>
      </c>
      <c r="AJ4" s="13" t="s">
        <v>27</v>
      </c>
      <c r="AK4" s="13" t="s">
        <v>28</v>
      </c>
      <c r="AL4" s="22" t="s">
        <v>29</v>
      </c>
      <c r="AM4" s="13" t="s">
        <v>7</v>
      </c>
      <c r="AN4" s="13" t="s">
        <v>27</v>
      </c>
      <c r="AO4" s="13" t="s">
        <v>7</v>
      </c>
      <c r="AP4" s="13" t="s">
        <v>27</v>
      </c>
      <c r="AQ4" s="13" t="s">
        <v>28</v>
      </c>
      <c r="AR4" s="22" t="s">
        <v>29</v>
      </c>
      <c r="AS4" s="13" t="s">
        <v>7</v>
      </c>
      <c r="AT4" s="13" t="s">
        <v>27</v>
      </c>
      <c r="AU4" s="13" t="s">
        <v>7</v>
      </c>
      <c r="AV4" s="13" t="s">
        <v>27</v>
      </c>
      <c r="AW4" s="13" t="s">
        <v>28</v>
      </c>
      <c r="AX4" s="13" t="s">
        <v>29</v>
      </c>
    </row>
    <row r="5" spans="1:50" ht="15.75" customHeight="1">
      <c r="A5" s="133" t="s">
        <v>12</v>
      </c>
      <c r="B5" s="25" t="s">
        <v>32</v>
      </c>
      <c r="C5" s="27">
        <v>1202154</v>
      </c>
      <c r="D5" s="35">
        <f t="shared" ref="D5:D26" si="0">C5/$C$26</f>
        <v>4.1266896191522524E-2</v>
      </c>
      <c r="E5" s="27">
        <v>1136598</v>
      </c>
      <c r="F5" s="35">
        <f t="shared" ref="F5:F26" si="1">E5/$E$26</f>
        <v>3.704025728391782E-2</v>
      </c>
      <c r="G5" s="27">
        <f t="shared" ref="G5:G70" si="2">SUM(C5,E5)</f>
        <v>2338752</v>
      </c>
      <c r="H5" s="37">
        <f t="shared" ref="H5:H26" si="3">G5/$G$26</f>
        <v>3.9098664012958396E-2</v>
      </c>
      <c r="I5" s="27">
        <v>1163198</v>
      </c>
      <c r="J5" s="35">
        <f t="shared" ref="J5:J26" si="4">I5/$I$26</f>
        <v>4.0041106920954757E-2</v>
      </c>
      <c r="K5" s="27">
        <v>1101340</v>
      </c>
      <c r="L5" s="35">
        <f t="shared" ref="L5:L26" si="5">K5/$K$26</f>
        <v>3.6001630785549084E-2</v>
      </c>
      <c r="M5" s="27">
        <f t="shared" ref="M5:M70" si="6">SUM(I5,K5)</f>
        <v>2264538</v>
      </c>
      <c r="N5" s="37">
        <f t="shared" ref="N5:N26" si="7">M5/$M$26</f>
        <v>3.7969173404929134E-2</v>
      </c>
      <c r="O5" s="27">
        <v>1138845</v>
      </c>
      <c r="P5" s="35">
        <f t="shared" ref="P5:P26" si="8">O5/$O$26</f>
        <v>3.9452507577540617E-2</v>
      </c>
      <c r="Q5" s="27">
        <v>1077665</v>
      </c>
      <c r="R5" s="35">
        <f t="shared" ref="R5:R26" si="9">Q5/$Q$26</f>
        <v>3.5484539390813703E-2</v>
      </c>
      <c r="S5" s="27">
        <f t="shared" ref="S5:S29" si="10">SUM(O5,Q5)</f>
        <v>2216510</v>
      </c>
      <c r="T5" s="37">
        <f t="shared" ref="T5:T26" si="11">S5/$S$26</f>
        <v>3.7418158382272006E-2</v>
      </c>
      <c r="U5" s="27">
        <v>1100738</v>
      </c>
      <c r="V5" s="35">
        <f>U5/$U$26</f>
        <v>3.8289979235351823E-2</v>
      </c>
      <c r="W5" s="27">
        <v>1040948</v>
      </c>
      <c r="X5" s="35">
        <f>W5/$W$26</f>
        <v>3.4427773389110655E-2</v>
      </c>
      <c r="Y5" s="27">
        <f t="shared" ref="Y5:Y70" si="12">SUM(U5,W5)</f>
        <v>2141686</v>
      </c>
      <c r="Z5" s="37">
        <f>Y5/$Y$26</f>
        <v>3.631014987643414E-2</v>
      </c>
      <c r="AA5" s="27">
        <v>1070488</v>
      </c>
      <c r="AB5" s="35">
        <f t="shared" ref="AB5:AB26" si="13">AA5/$AA$26</f>
        <v>3.723519540035658E-2</v>
      </c>
      <c r="AC5" s="27">
        <v>1010980</v>
      </c>
      <c r="AD5" s="35">
        <f t="shared" ref="AD5:AD26" si="14">AC5/$AC$26</f>
        <v>3.3585860146243235E-2</v>
      </c>
      <c r="AE5" s="40">
        <v>2081468</v>
      </c>
      <c r="AF5" s="37">
        <f t="shared" ref="AF5:AF26" si="15">AE5/$AE$26</f>
        <v>3.5368609017966596E-2</v>
      </c>
      <c r="AG5" s="27">
        <v>1044103</v>
      </c>
      <c r="AH5" s="35">
        <f t="shared" ref="AH5:AH26" si="16">AG5/$AG$26</f>
        <v>3.6194850244367402E-2</v>
      </c>
      <c r="AI5" s="27">
        <v>987373</v>
      </c>
      <c r="AJ5" s="35">
        <f t="shared" ref="AJ5:AJ26" si="17">AI5/$AI$26</f>
        <v>3.2776409050679078E-2</v>
      </c>
      <c r="AK5" s="40">
        <v>2031476</v>
      </c>
      <c r="AL5" s="37">
        <f t="shared" ref="AL5:AL26" si="18">AK5/$AK$26</f>
        <v>3.4448594679134213E-2</v>
      </c>
      <c r="AM5" s="27">
        <v>1021486</v>
      </c>
      <c r="AN5" s="35">
        <f t="shared" ref="AN5:AN26" si="19">AM5/$AM$26</f>
        <v>3.5373934624817659E-2</v>
      </c>
      <c r="AO5" s="27">
        <v>961242</v>
      </c>
      <c r="AP5" s="35">
        <f t="shared" ref="AP5:AP26" si="20">AO5/$AO$26</f>
        <v>3.1980234603297734E-2</v>
      </c>
      <c r="AQ5" s="27">
        <v>1982728</v>
      </c>
      <c r="AR5" s="37">
        <f t="shared" ref="AR5:AR26" si="21">AQ5/$AQ$26</f>
        <v>3.3643093039205416E-2</v>
      </c>
      <c r="AS5" s="27">
        <v>996835</v>
      </c>
      <c r="AT5" s="35">
        <f t="shared" ref="AT5:AT26" si="22">AS5/$AS$26</f>
        <v>3.4467949960296514E-2</v>
      </c>
      <c r="AU5" s="27">
        <v>938988</v>
      </c>
      <c r="AV5" s="35">
        <f t="shared" ref="AV5:AV26" si="23">AU5/$AU$26</f>
        <v>3.1276462715431878E-2</v>
      </c>
      <c r="AW5" s="27">
        <v>1935823</v>
      </c>
      <c r="AX5" s="37">
        <f t="shared" ref="AX5:AX26" si="24">AW5/$AW$26</f>
        <v>3.2842384148924784E-2</v>
      </c>
    </row>
    <row r="6" spans="1:50" ht="15.75" customHeight="1">
      <c r="A6" s="127"/>
      <c r="B6" s="48">
        <v>44444</v>
      </c>
      <c r="C6" s="27">
        <v>1384656</v>
      </c>
      <c r="D6" s="35">
        <f t="shared" si="0"/>
        <v>4.7531726727997256E-2</v>
      </c>
      <c r="E6" s="27">
        <v>1306617</v>
      </c>
      <c r="F6" s="35">
        <f t="shared" si="1"/>
        <v>4.2580956372913599E-2</v>
      </c>
      <c r="G6" s="27">
        <f t="shared" si="2"/>
        <v>2691273</v>
      </c>
      <c r="H6" s="37">
        <f t="shared" si="3"/>
        <v>4.4992020870167751E-2</v>
      </c>
      <c r="I6" s="27">
        <v>1352240</v>
      </c>
      <c r="J6" s="35">
        <f t="shared" si="4"/>
        <v>4.6548555295652036E-2</v>
      </c>
      <c r="K6" s="27">
        <v>1275716</v>
      </c>
      <c r="L6" s="35">
        <f t="shared" si="5"/>
        <v>4.1701796374614138E-2</v>
      </c>
      <c r="M6" s="27">
        <f t="shared" si="6"/>
        <v>2627956</v>
      </c>
      <c r="N6" s="37">
        <f t="shared" si="7"/>
        <v>4.4062549210710504E-2</v>
      </c>
      <c r="O6" s="27">
        <v>1326061</v>
      </c>
      <c r="P6" s="35">
        <f t="shared" si="8"/>
        <v>4.5938149309854362E-2</v>
      </c>
      <c r="Q6" s="27">
        <v>1252279</v>
      </c>
      <c r="R6" s="35">
        <f t="shared" si="9"/>
        <v>4.123409733431891E-2</v>
      </c>
      <c r="S6" s="27">
        <f t="shared" si="10"/>
        <v>2578340</v>
      </c>
      <c r="T6" s="37">
        <f t="shared" si="11"/>
        <v>4.3526415167694801E-2</v>
      </c>
      <c r="U6" s="27">
        <v>1296442</v>
      </c>
      <c r="V6" s="35">
        <f t="shared" ref="V6:V25" si="25">U6/$O$26</f>
        <v>4.4912071290510926E-2</v>
      </c>
      <c r="W6" s="27">
        <v>1224714</v>
      </c>
      <c r="X6" s="35">
        <f t="shared" ref="X6:X25" si="26">W6/$Q$26</f>
        <v>4.0326457828249979E-2</v>
      </c>
      <c r="Y6" s="27">
        <f t="shared" si="12"/>
        <v>2521156</v>
      </c>
      <c r="Z6" s="37">
        <f t="shared" ref="Z6:Z25" si="27">Y6/$S$26</f>
        <v>4.2561059735537109E-2</v>
      </c>
      <c r="AA6" s="27">
        <v>1265463</v>
      </c>
      <c r="AB6" s="35">
        <f t="shared" si="13"/>
        <v>4.4017085737459397E-2</v>
      </c>
      <c r="AC6" s="27">
        <v>1195355</v>
      </c>
      <c r="AD6" s="35">
        <f t="shared" si="14"/>
        <v>3.9710999085157551E-2</v>
      </c>
      <c r="AE6" s="27">
        <f t="shared" ref="AE6:AE26" si="28">SUM(AA6,AC6)</f>
        <v>2460818</v>
      </c>
      <c r="AF6" s="37">
        <f t="shared" si="15"/>
        <v>4.1814579761194751E-2</v>
      </c>
      <c r="AG6" s="27">
        <v>1239204</v>
      </c>
      <c r="AH6" s="35">
        <f t="shared" si="16"/>
        <v>4.2958216959649638E-2</v>
      </c>
      <c r="AI6" s="27">
        <v>1170468</v>
      </c>
      <c r="AJ6" s="35">
        <f t="shared" si="17"/>
        <v>3.8854351849534306E-2</v>
      </c>
      <c r="AK6" s="27">
        <v>2409672</v>
      </c>
      <c r="AL6" s="37">
        <f t="shared" si="18"/>
        <v>4.0861823638408082E-2</v>
      </c>
      <c r="AM6" s="27">
        <v>1206391</v>
      </c>
      <c r="AN6" s="35">
        <f t="shared" si="19"/>
        <v>4.1777172047358847E-2</v>
      </c>
      <c r="AO6" s="27">
        <v>1136485</v>
      </c>
      <c r="AP6" s="35">
        <f t="shared" si="20"/>
        <v>3.7810516938636497E-2</v>
      </c>
      <c r="AQ6" s="27">
        <v>2342876</v>
      </c>
      <c r="AR6" s="37">
        <f t="shared" si="21"/>
        <v>3.9754114153490255E-2</v>
      </c>
      <c r="AS6" s="27">
        <v>1173172</v>
      </c>
      <c r="AT6" s="35">
        <f t="shared" si="22"/>
        <v>4.0565222720732097E-2</v>
      </c>
      <c r="AU6" s="27">
        <v>1103858</v>
      </c>
      <c r="AV6" s="35">
        <f t="shared" si="23"/>
        <v>3.6768066876393737E-2</v>
      </c>
      <c r="AW6" s="27">
        <v>2277030</v>
      </c>
      <c r="AX6" s="37">
        <f t="shared" si="24"/>
        <v>3.8631163065335108E-2</v>
      </c>
    </row>
    <row r="7" spans="1:50" ht="15.75" customHeight="1">
      <c r="A7" s="127"/>
      <c r="B7" s="25" t="s">
        <v>61</v>
      </c>
      <c r="C7" s="27">
        <v>1463509</v>
      </c>
      <c r="D7" s="35">
        <f t="shared" si="0"/>
        <v>5.0238550117837594E-2</v>
      </c>
      <c r="E7" s="27">
        <v>1378353</v>
      </c>
      <c r="F7" s="35">
        <f t="shared" si="1"/>
        <v>4.4918739737409334E-2</v>
      </c>
      <c r="G7" s="27">
        <f t="shared" si="2"/>
        <v>2841862</v>
      </c>
      <c r="H7" s="37">
        <f t="shared" si="3"/>
        <v>4.7509529659063451E-2</v>
      </c>
      <c r="I7" s="27">
        <v>1460449</v>
      </c>
      <c r="J7" s="35">
        <f t="shared" si="4"/>
        <v>5.0273465533470181E-2</v>
      </c>
      <c r="K7" s="27">
        <v>1374611</v>
      </c>
      <c r="L7" s="35">
        <f t="shared" si="5"/>
        <v>4.4934568521759324E-2</v>
      </c>
      <c r="M7" s="27">
        <f t="shared" si="6"/>
        <v>2835060</v>
      </c>
      <c r="N7" s="37">
        <f t="shared" si="7"/>
        <v>4.7535031319138117E-2</v>
      </c>
      <c r="O7" s="27">
        <v>1463873</v>
      </c>
      <c r="P7" s="35">
        <f t="shared" si="8"/>
        <v>5.0712309950043347E-2</v>
      </c>
      <c r="Q7" s="27">
        <v>1377822</v>
      </c>
      <c r="R7" s="35">
        <f t="shared" si="9"/>
        <v>4.5367882442623367E-2</v>
      </c>
      <c r="S7" s="27">
        <f t="shared" si="10"/>
        <v>2841695</v>
      </c>
      <c r="T7" s="37">
        <f t="shared" si="11"/>
        <v>4.7972259806682779E-2</v>
      </c>
      <c r="U7" s="27">
        <v>1449329</v>
      </c>
      <c r="V7" s="35">
        <f t="shared" si="25"/>
        <v>5.0208468540362705E-2</v>
      </c>
      <c r="W7" s="27">
        <v>1364496</v>
      </c>
      <c r="X7" s="35">
        <f t="shared" si="26"/>
        <v>4.4929093976892383E-2</v>
      </c>
      <c r="Y7" s="27">
        <f t="shared" si="12"/>
        <v>2813825</v>
      </c>
      <c r="Z7" s="37">
        <f t="shared" si="27"/>
        <v>4.7501770580776322E-2</v>
      </c>
      <c r="AA7" s="27">
        <v>1437379</v>
      </c>
      <c r="AB7" s="35">
        <f t="shared" si="13"/>
        <v>4.9996906017974171E-2</v>
      </c>
      <c r="AC7" s="27">
        <v>1354509</v>
      </c>
      <c r="AD7" s="35">
        <f t="shared" si="14"/>
        <v>4.4998268848867221E-2</v>
      </c>
      <c r="AE7" s="27">
        <f t="shared" si="28"/>
        <v>2791888</v>
      </c>
      <c r="AF7" s="37">
        <f t="shared" si="15"/>
        <v>4.7440169675417886E-2</v>
      </c>
      <c r="AG7" s="27">
        <v>1413544</v>
      </c>
      <c r="AH7" s="35">
        <f t="shared" si="16"/>
        <v>4.9001883333180805E-2</v>
      </c>
      <c r="AI7" s="27">
        <v>1331575</v>
      </c>
      <c r="AJ7" s="35">
        <f t="shared" si="17"/>
        <v>4.4202390466073098E-2</v>
      </c>
      <c r="AK7" s="27">
        <v>2745119</v>
      </c>
      <c r="AL7" s="37">
        <f t="shared" si="18"/>
        <v>4.6550139788503649E-2</v>
      </c>
      <c r="AM7" s="27">
        <v>1388787</v>
      </c>
      <c r="AN7" s="35">
        <f t="shared" si="19"/>
        <v>4.8093523108291888E-2</v>
      </c>
      <c r="AO7" s="27">
        <v>1304774</v>
      </c>
      <c r="AP7" s="35">
        <f t="shared" si="20"/>
        <v>4.3409441768340537E-2</v>
      </c>
      <c r="AQ7" s="27">
        <v>2693561</v>
      </c>
      <c r="AR7" s="37">
        <f t="shared" si="21"/>
        <v>4.5704566299449641E-2</v>
      </c>
      <c r="AS7" s="27">
        <v>1360348</v>
      </c>
      <c r="AT7" s="35">
        <f t="shared" si="22"/>
        <v>4.7037279783102966E-2</v>
      </c>
      <c r="AU7" s="27">
        <v>1278824</v>
      </c>
      <c r="AV7" s="35">
        <f t="shared" si="23"/>
        <v>4.2595955598580024E-2</v>
      </c>
      <c r="AW7" s="27">
        <v>2639172</v>
      </c>
      <c r="AX7" s="37">
        <f t="shared" si="24"/>
        <v>4.4775116660503635E-2</v>
      </c>
    </row>
    <row r="8" spans="1:50" ht="15.75" customHeight="1">
      <c r="A8" s="127"/>
      <c r="B8" s="25" t="s">
        <v>64</v>
      </c>
      <c r="C8" s="27">
        <v>1491241</v>
      </c>
      <c r="D8" s="35">
        <f t="shared" si="0"/>
        <v>5.1190519304134277E-2</v>
      </c>
      <c r="E8" s="27">
        <v>1382435</v>
      </c>
      <c r="F8" s="35">
        <f t="shared" si="1"/>
        <v>4.5051766832506245E-2</v>
      </c>
      <c r="G8" s="27">
        <f t="shared" si="2"/>
        <v>2873676</v>
      </c>
      <c r="H8" s="37">
        <f t="shared" si="3"/>
        <v>4.8041388059145318E-2</v>
      </c>
      <c r="I8" s="27">
        <v>1485465</v>
      </c>
      <c r="J8" s="35">
        <f t="shared" si="4"/>
        <v>5.1134598660190315E-2</v>
      </c>
      <c r="K8" s="27">
        <v>1385591</v>
      </c>
      <c r="L8" s="35">
        <f t="shared" si="5"/>
        <v>4.5293493019212726E-2</v>
      </c>
      <c r="M8" s="27">
        <f t="shared" si="6"/>
        <v>2871056</v>
      </c>
      <c r="N8" s="37">
        <f t="shared" si="7"/>
        <v>4.8138570922308312E-2</v>
      </c>
      <c r="O8" s="27">
        <v>1476815</v>
      </c>
      <c r="P8" s="35">
        <f t="shared" si="8"/>
        <v>5.1160653976726991E-2</v>
      </c>
      <c r="Q8" s="27">
        <v>1380198</v>
      </c>
      <c r="R8" s="35">
        <f t="shared" si="9"/>
        <v>4.5446117576540289E-2</v>
      </c>
      <c r="S8" s="27">
        <f t="shared" si="10"/>
        <v>2857013</v>
      </c>
      <c r="T8" s="37">
        <f t="shared" si="11"/>
        <v>4.8230851624495308E-2</v>
      </c>
      <c r="U8" s="27">
        <v>1478733</v>
      </c>
      <c r="V8" s="35">
        <f t="shared" si="25"/>
        <v>5.1227098409054234E-2</v>
      </c>
      <c r="W8" s="27">
        <v>1384852</v>
      </c>
      <c r="X8" s="35">
        <f t="shared" si="26"/>
        <v>4.5599360974372498E-2</v>
      </c>
      <c r="Y8" s="27">
        <f t="shared" si="12"/>
        <v>2863585</v>
      </c>
      <c r="Z8" s="37">
        <f t="shared" si="27"/>
        <v>4.8341797271881641E-2</v>
      </c>
      <c r="AA8" s="27">
        <v>1492248</v>
      </c>
      <c r="AB8" s="35">
        <f t="shared" si="13"/>
        <v>5.1905435526405995E-2</v>
      </c>
      <c r="AC8" s="27">
        <v>1395967</v>
      </c>
      <c r="AD8" s="35">
        <f t="shared" si="14"/>
        <v>4.6375548903806935E-2</v>
      </c>
      <c r="AE8" s="27">
        <f t="shared" si="28"/>
        <v>2888215</v>
      </c>
      <c r="AF8" s="37">
        <f t="shared" si="15"/>
        <v>4.9076972163312811E-2</v>
      </c>
      <c r="AG8" s="27">
        <v>1515176</v>
      </c>
      <c r="AH8" s="35">
        <f t="shared" si="16"/>
        <v>5.2525055874621203E-2</v>
      </c>
      <c r="AI8" s="27">
        <v>1406085</v>
      </c>
      <c r="AJ8" s="35">
        <f t="shared" si="17"/>
        <v>4.6675792350027896E-2</v>
      </c>
      <c r="AK8" s="27">
        <v>2921261</v>
      </c>
      <c r="AL8" s="37">
        <f t="shared" si="18"/>
        <v>4.9537053915951895E-2</v>
      </c>
      <c r="AM8" s="27">
        <v>1515055</v>
      </c>
      <c r="AN8" s="35">
        <f t="shared" si="19"/>
        <v>5.2466168428155768E-2</v>
      </c>
      <c r="AO8" s="27">
        <v>1407414</v>
      </c>
      <c r="AP8" s="35">
        <f t="shared" si="20"/>
        <v>4.6824243951019279E-2</v>
      </c>
      <c r="AQ8" s="27">
        <v>2922469</v>
      </c>
      <c r="AR8" s="37">
        <f t="shared" si="21"/>
        <v>4.9588696216119214E-2</v>
      </c>
      <c r="AS8" s="27">
        <v>1518821</v>
      </c>
      <c r="AT8" s="35">
        <f t="shared" si="22"/>
        <v>5.2516862095178751E-2</v>
      </c>
      <c r="AU8" s="27">
        <v>1407797</v>
      </c>
      <c r="AV8" s="35">
        <f t="shared" si="23"/>
        <v>4.6891877618666963E-2</v>
      </c>
      <c r="AW8" s="27">
        <v>2926618</v>
      </c>
      <c r="AX8" s="37">
        <f t="shared" si="24"/>
        <v>4.9651808359110289E-2</v>
      </c>
    </row>
    <row r="9" spans="1:50" ht="15.75" customHeight="1">
      <c r="A9" s="127"/>
      <c r="B9" s="25" t="s">
        <v>66</v>
      </c>
      <c r="C9" s="27">
        <v>1552308</v>
      </c>
      <c r="D9" s="35">
        <f t="shared" si="0"/>
        <v>5.3286794448356822E-2</v>
      </c>
      <c r="E9" s="27">
        <v>1409999</v>
      </c>
      <c r="F9" s="35">
        <f t="shared" si="1"/>
        <v>4.5950041905816162E-2</v>
      </c>
      <c r="G9" s="27">
        <f t="shared" si="2"/>
        <v>2962307</v>
      </c>
      <c r="H9" s="37">
        <f t="shared" si="3"/>
        <v>4.9523098685211063E-2</v>
      </c>
      <c r="I9" s="27">
        <v>1549020</v>
      </c>
      <c r="J9" s="35">
        <f t="shared" si="4"/>
        <v>5.3322371120563594E-2</v>
      </c>
      <c r="K9" s="27">
        <v>1406868</v>
      </c>
      <c r="L9" s="35">
        <f t="shared" si="5"/>
        <v>4.5989015472064819E-2</v>
      </c>
      <c r="M9" s="27">
        <f t="shared" si="6"/>
        <v>2955888</v>
      </c>
      <c r="N9" s="37">
        <f t="shared" si="7"/>
        <v>4.9560936507821535E-2</v>
      </c>
      <c r="O9" s="27">
        <v>1549500</v>
      </c>
      <c r="P9" s="35">
        <f t="shared" si="8"/>
        <v>5.367864853548919E-2</v>
      </c>
      <c r="Q9" s="27">
        <v>1407840</v>
      </c>
      <c r="R9" s="35">
        <f t="shared" si="9"/>
        <v>4.6356292480467638E-2</v>
      </c>
      <c r="S9" s="27">
        <f t="shared" si="10"/>
        <v>2957340</v>
      </c>
      <c r="T9" s="37">
        <f t="shared" si="11"/>
        <v>4.9924528429931871E-2</v>
      </c>
      <c r="U9" s="27">
        <v>1547114</v>
      </c>
      <c r="V9" s="35">
        <f t="shared" si="25"/>
        <v>5.3595991384533609E-2</v>
      </c>
      <c r="W9" s="27">
        <v>1412395</v>
      </c>
      <c r="X9" s="35">
        <f t="shared" si="26"/>
        <v>4.6506276081053309E-2</v>
      </c>
      <c r="Y9" s="27">
        <f t="shared" si="12"/>
        <v>2959509</v>
      </c>
      <c r="Z9" s="37">
        <f t="shared" si="27"/>
        <v>4.9961144545145046E-2</v>
      </c>
      <c r="AA9" s="27">
        <v>1531045</v>
      </c>
      <c r="AB9" s="35">
        <f t="shared" si="13"/>
        <v>5.3254926483752213E-2</v>
      </c>
      <c r="AC9" s="27">
        <v>1400512</v>
      </c>
      <c r="AD9" s="35">
        <f t="shared" si="14"/>
        <v>4.652653876944688E-2</v>
      </c>
      <c r="AE9" s="27">
        <f t="shared" si="28"/>
        <v>2931557</v>
      </c>
      <c r="AF9" s="37">
        <f t="shared" si="15"/>
        <v>4.9813445773311482E-2</v>
      </c>
      <c r="AG9" s="27">
        <v>1544804</v>
      </c>
      <c r="AH9" s="35">
        <f t="shared" si="16"/>
        <v>5.3552139431550086E-2</v>
      </c>
      <c r="AI9" s="27">
        <v>1405555</v>
      </c>
      <c r="AJ9" s="35">
        <f t="shared" si="17"/>
        <v>4.6658198698189268E-2</v>
      </c>
      <c r="AK9" s="27">
        <v>2950359</v>
      </c>
      <c r="AL9" s="37">
        <f t="shared" si="18"/>
        <v>5.0030480965040071E-2</v>
      </c>
      <c r="AM9" s="27">
        <v>1564420</v>
      </c>
      <c r="AN9" s="35">
        <f t="shared" si="19"/>
        <v>5.4175672310493972E-2</v>
      </c>
      <c r="AO9" s="27">
        <v>1424340</v>
      </c>
      <c r="AP9" s="35">
        <f t="shared" si="20"/>
        <v>4.7387366922024936E-2</v>
      </c>
      <c r="AQ9" s="27">
        <v>2988760</v>
      </c>
      <c r="AR9" s="37">
        <f t="shared" si="21"/>
        <v>5.0713527398541597E-2</v>
      </c>
      <c r="AS9" s="27">
        <v>1581922</v>
      </c>
      <c r="AT9" s="35">
        <f t="shared" si="22"/>
        <v>5.4698729816962874E-2</v>
      </c>
      <c r="AU9" s="27">
        <v>1428844</v>
      </c>
      <c r="AV9" s="35">
        <f t="shared" si="23"/>
        <v>4.7592925673351043E-2</v>
      </c>
      <c r="AW9" s="27">
        <v>3010766</v>
      </c>
      <c r="AX9" s="37">
        <f t="shared" si="24"/>
        <v>5.1079429035878629E-2</v>
      </c>
    </row>
    <row r="10" spans="1:50" ht="15.75" customHeight="1">
      <c r="A10" s="127"/>
      <c r="B10" s="25" t="s">
        <v>69</v>
      </c>
      <c r="C10" s="27">
        <v>1627406</v>
      </c>
      <c r="D10" s="35">
        <f t="shared" si="0"/>
        <v>5.5864718217017877E-2</v>
      </c>
      <c r="E10" s="27">
        <v>1548193</v>
      </c>
      <c r="F10" s="35">
        <f t="shared" si="1"/>
        <v>5.0453605448153686E-2</v>
      </c>
      <c r="G10" s="27">
        <f t="shared" si="2"/>
        <v>3175599</v>
      </c>
      <c r="H10" s="37">
        <f t="shared" si="3"/>
        <v>5.308886035838202E-2</v>
      </c>
      <c r="I10" s="27">
        <v>1605444</v>
      </c>
      <c r="J10" s="35">
        <f t="shared" si="4"/>
        <v>5.5264671070278049E-2</v>
      </c>
      <c r="K10" s="27">
        <v>1523050</v>
      </c>
      <c r="L10" s="35">
        <f t="shared" si="5"/>
        <v>4.978688122462685E-2</v>
      </c>
      <c r="M10" s="27">
        <f t="shared" si="6"/>
        <v>3128494</v>
      </c>
      <c r="N10" s="37">
        <f t="shared" si="7"/>
        <v>5.2454995757315777E-2</v>
      </c>
      <c r="O10" s="27">
        <v>1566265</v>
      </c>
      <c r="P10" s="35">
        <f t="shared" si="8"/>
        <v>5.4259431073532094E-2</v>
      </c>
      <c r="Q10" s="27">
        <v>1479314</v>
      </c>
      <c r="R10" s="35">
        <f t="shared" si="9"/>
        <v>4.8709734383488544E-2</v>
      </c>
      <c r="S10" s="27">
        <f t="shared" si="10"/>
        <v>3045579</v>
      </c>
      <c r="T10" s="37">
        <f t="shared" si="11"/>
        <v>5.1414140873590281E-2</v>
      </c>
      <c r="U10" s="27">
        <v>1563016</v>
      </c>
      <c r="V10" s="35">
        <f t="shared" si="25"/>
        <v>5.4146877392285367E-2</v>
      </c>
      <c r="W10" s="27">
        <v>1465143</v>
      </c>
      <c r="X10" s="35">
        <f t="shared" si="26"/>
        <v>4.8243122395804777E-2</v>
      </c>
      <c r="Y10" s="27">
        <f t="shared" si="12"/>
        <v>3028159</v>
      </c>
      <c r="Z10" s="37">
        <f t="shared" si="27"/>
        <v>5.1120064005442077E-2</v>
      </c>
      <c r="AA10" s="27">
        <v>1549405</v>
      </c>
      <c r="AB10" s="35">
        <f t="shared" si="13"/>
        <v>5.3893549417919198E-2</v>
      </c>
      <c r="AC10" s="27">
        <v>1438852</v>
      </c>
      <c r="AD10" s="35">
        <f t="shared" si="14"/>
        <v>4.780023545781556E-2</v>
      </c>
      <c r="AE10" s="27">
        <f t="shared" si="28"/>
        <v>2988257</v>
      </c>
      <c r="AF10" s="37">
        <f t="shared" si="15"/>
        <v>5.077690047514629E-2</v>
      </c>
      <c r="AG10" s="27">
        <v>1575454</v>
      </c>
      <c r="AH10" s="35">
        <f t="shared" si="16"/>
        <v>5.4614651616640891E-2</v>
      </c>
      <c r="AI10" s="27">
        <v>1436757</v>
      </c>
      <c r="AJ10" s="35">
        <f t="shared" si="17"/>
        <v>4.769396685794175E-2</v>
      </c>
      <c r="AK10" s="27">
        <v>3012211</v>
      </c>
      <c r="AL10" s="37">
        <f t="shared" si="18"/>
        <v>5.1079331396004457E-2</v>
      </c>
      <c r="AM10" s="27">
        <v>1607509</v>
      </c>
      <c r="AN10" s="35">
        <f t="shared" si="19"/>
        <v>5.5667839084241992E-2</v>
      </c>
      <c r="AO10" s="27">
        <v>1444289</v>
      </c>
      <c r="AP10" s="35">
        <f t="shared" si="20"/>
        <v>4.8051064201275306E-2</v>
      </c>
      <c r="AQ10" s="27">
        <v>3051798</v>
      </c>
      <c r="AR10" s="37">
        <f t="shared" si="21"/>
        <v>5.1783161407344333E-2</v>
      </c>
      <c r="AS10" s="27">
        <v>1637969</v>
      </c>
      <c r="AT10" s="35">
        <f t="shared" si="22"/>
        <v>5.6636688648088122E-2</v>
      </c>
      <c r="AU10" s="27">
        <v>1456872</v>
      </c>
      <c r="AV10" s="35">
        <f t="shared" si="23"/>
        <v>4.8526501711583826E-2</v>
      </c>
      <c r="AW10" s="27">
        <v>3094841</v>
      </c>
      <c r="AX10" s="37">
        <f t="shared" si="24"/>
        <v>5.2505811224395273E-2</v>
      </c>
    </row>
    <row r="11" spans="1:50" ht="15.75" customHeight="1">
      <c r="A11" s="127"/>
      <c r="B11" s="25" t="s">
        <v>71</v>
      </c>
      <c r="C11" s="27">
        <v>1677573</v>
      </c>
      <c r="D11" s="35">
        <f t="shared" si="0"/>
        <v>5.758682402146565E-2</v>
      </c>
      <c r="E11" s="27">
        <v>1642927</v>
      </c>
      <c r="F11" s="35">
        <f t="shared" si="1"/>
        <v>5.3540863857489851E-2</v>
      </c>
      <c r="G11" s="27">
        <f t="shared" si="2"/>
        <v>3320500</v>
      </c>
      <c r="H11" s="37">
        <f t="shared" si="3"/>
        <v>5.5511278602873818E-2</v>
      </c>
      <c r="I11" s="27">
        <v>1658749</v>
      </c>
      <c r="J11" s="35">
        <f t="shared" si="4"/>
        <v>5.7099604765505768E-2</v>
      </c>
      <c r="K11" s="27">
        <v>1623692</v>
      </c>
      <c r="L11" s="35">
        <f t="shared" si="5"/>
        <v>5.3076760939809474E-2</v>
      </c>
      <c r="M11" s="27">
        <f t="shared" si="6"/>
        <v>3282441</v>
      </c>
      <c r="N11" s="37">
        <f t="shared" si="7"/>
        <v>5.5036202316079037E-2</v>
      </c>
      <c r="O11" s="27">
        <v>1633887</v>
      </c>
      <c r="P11" s="35">
        <f t="shared" si="8"/>
        <v>5.6602030345082176E-2</v>
      </c>
      <c r="Q11" s="27">
        <v>1592259</v>
      </c>
      <c r="R11" s="35">
        <f t="shared" si="9"/>
        <v>5.2428702060359787E-2</v>
      </c>
      <c r="S11" s="27">
        <f t="shared" si="10"/>
        <v>3226146</v>
      </c>
      <c r="T11" s="37">
        <f t="shared" si="11"/>
        <v>5.4462394481564848E-2</v>
      </c>
      <c r="U11" s="27">
        <v>1632947</v>
      </c>
      <c r="V11" s="35">
        <f t="shared" si="25"/>
        <v>5.6569466337580809E-2</v>
      </c>
      <c r="W11" s="27">
        <v>1583521</v>
      </c>
      <c r="X11" s="35">
        <f t="shared" si="26"/>
        <v>5.2140983794296651E-2</v>
      </c>
      <c r="Y11" s="27">
        <f t="shared" si="12"/>
        <v>3216468</v>
      </c>
      <c r="Z11" s="37">
        <f t="shared" si="27"/>
        <v>5.4299014692245774E-2</v>
      </c>
      <c r="AA11" s="27">
        <v>1638682</v>
      </c>
      <c r="AB11" s="35">
        <f t="shared" si="13"/>
        <v>5.6998905610382476E-2</v>
      </c>
      <c r="AC11" s="27">
        <v>1577298</v>
      </c>
      <c r="AD11" s="35">
        <f t="shared" si="14"/>
        <v>5.2399562836998918E-2</v>
      </c>
      <c r="AE11" s="27">
        <f t="shared" si="28"/>
        <v>3215980</v>
      </c>
      <c r="AF11" s="37">
        <f t="shared" si="15"/>
        <v>5.4646403033628291E-2</v>
      </c>
      <c r="AG11" s="27">
        <v>1643289</v>
      </c>
      <c r="AH11" s="35">
        <f t="shared" si="16"/>
        <v>5.6966218144394051E-2</v>
      </c>
      <c r="AI11" s="27">
        <v>1570048</v>
      </c>
      <c r="AJ11" s="35">
        <f t="shared" si="17"/>
        <v>5.2118637513078221E-2</v>
      </c>
      <c r="AK11" s="27">
        <v>3213337</v>
      </c>
      <c r="AL11" s="37">
        <f t="shared" si="18"/>
        <v>5.4489909740732895E-2</v>
      </c>
      <c r="AM11" s="27">
        <v>1651619</v>
      </c>
      <c r="AN11" s="35">
        <f t="shared" si="19"/>
        <v>5.7195362962494563E-2</v>
      </c>
      <c r="AO11" s="27">
        <v>1552073</v>
      </c>
      <c r="AP11" s="35">
        <f t="shared" si="20"/>
        <v>5.1637005729508412E-2</v>
      </c>
      <c r="AQ11" s="27">
        <v>3203692</v>
      </c>
      <c r="AR11" s="37">
        <f t="shared" si="21"/>
        <v>5.4360511388833001E-2</v>
      </c>
      <c r="AS11" s="27">
        <v>1651257</v>
      </c>
      <c r="AT11" s="35">
        <f t="shared" si="22"/>
        <v>5.7096152971744918E-2</v>
      </c>
      <c r="AU11" s="27">
        <v>1534663</v>
      </c>
      <c r="AV11" s="35">
        <f t="shared" si="23"/>
        <v>5.1117618223292347E-2</v>
      </c>
      <c r="AW11" s="27">
        <v>3185920</v>
      </c>
      <c r="AX11" s="37">
        <f t="shared" si="24"/>
        <v>5.4051020422705202E-2</v>
      </c>
    </row>
    <row r="12" spans="1:50" ht="15.75" customHeight="1">
      <c r="A12" s="127"/>
      <c r="B12" s="25" t="s">
        <v>72</v>
      </c>
      <c r="C12" s="27">
        <v>1833356</v>
      </c>
      <c r="D12" s="35">
        <f t="shared" si="0"/>
        <v>6.2934459091019093E-2</v>
      </c>
      <c r="E12" s="27">
        <v>1821377</v>
      </c>
      <c r="F12" s="35">
        <f t="shared" si="1"/>
        <v>5.9356318320998615E-2</v>
      </c>
      <c r="G12" s="27">
        <f t="shared" si="2"/>
        <v>3654733</v>
      </c>
      <c r="H12" s="37">
        <f t="shared" si="3"/>
        <v>6.1098901304657983E-2</v>
      </c>
      <c r="I12" s="27">
        <v>1792981</v>
      </c>
      <c r="J12" s="35">
        <f t="shared" si="4"/>
        <v>6.1720312387263714E-2</v>
      </c>
      <c r="K12" s="27">
        <v>1779210</v>
      </c>
      <c r="L12" s="35">
        <f t="shared" si="5"/>
        <v>5.8160478607838441E-2</v>
      </c>
      <c r="M12" s="27">
        <f t="shared" si="6"/>
        <v>3572191</v>
      </c>
      <c r="N12" s="37">
        <f t="shared" si="7"/>
        <v>5.9894397671634216E-2</v>
      </c>
      <c r="O12" s="27">
        <v>1747529</v>
      </c>
      <c r="P12" s="35">
        <f t="shared" si="8"/>
        <v>6.0538880281752104E-2</v>
      </c>
      <c r="Q12" s="27">
        <v>1735723</v>
      </c>
      <c r="R12" s="35">
        <f t="shared" si="9"/>
        <v>5.7152576324777486E-2</v>
      </c>
      <c r="S12" s="27">
        <f t="shared" si="10"/>
        <v>3483252</v>
      </c>
      <c r="T12" s="37">
        <f t="shared" si="11"/>
        <v>5.8802746218769929E-2</v>
      </c>
      <c r="U12" s="27">
        <v>1712455</v>
      </c>
      <c r="V12" s="35">
        <f t="shared" si="25"/>
        <v>5.9323827091217259E-2</v>
      </c>
      <c r="W12" s="27">
        <v>1697451</v>
      </c>
      <c r="X12" s="35">
        <f t="shared" si="26"/>
        <v>5.5892384807408706E-2</v>
      </c>
      <c r="Y12" s="27">
        <f t="shared" si="12"/>
        <v>3409906</v>
      </c>
      <c r="Z12" s="37">
        <f t="shared" si="27"/>
        <v>5.7564550927656367E-2</v>
      </c>
      <c r="AA12" s="27">
        <v>1686199</v>
      </c>
      <c r="AB12" s="35">
        <f t="shared" si="13"/>
        <v>5.8651707678073796E-2</v>
      </c>
      <c r="AC12" s="27">
        <v>1661407</v>
      </c>
      <c r="AD12" s="35">
        <f t="shared" si="14"/>
        <v>5.5193755710290546E-2</v>
      </c>
      <c r="AE12" s="27">
        <f t="shared" si="28"/>
        <v>3347606</v>
      </c>
      <c r="AF12" s="37">
        <f t="shared" si="15"/>
        <v>5.6883011297891237E-2</v>
      </c>
      <c r="AG12" s="27">
        <v>1694951</v>
      </c>
      <c r="AH12" s="35">
        <f t="shared" si="16"/>
        <v>5.8757131831381364E-2</v>
      </c>
      <c r="AI12" s="27">
        <v>1662150</v>
      </c>
      <c r="AJ12" s="35">
        <f t="shared" si="17"/>
        <v>5.5176015855797386E-2</v>
      </c>
      <c r="AK12" s="27">
        <v>3357101</v>
      </c>
      <c r="AL12" s="37">
        <f t="shared" si="18"/>
        <v>5.6927776476766723E-2</v>
      </c>
      <c r="AM12" s="27">
        <v>1694853</v>
      </c>
      <c r="AN12" s="35">
        <f t="shared" si="19"/>
        <v>5.8692551068420015E-2</v>
      </c>
      <c r="AO12" s="27">
        <v>1647902</v>
      </c>
      <c r="AP12" s="35">
        <f t="shared" si="20"/>
        <v>5.4825207973895791E-2</v>
      </c>
      <c r="AQ12" s="27">
        <v>3342755</v>
      </c>
      <c r="AR12" s="37">
        <f t="shared" si="21"/>
        <v>5.6720143898844978E-2</v>
      </c>
      <c r="AS12" s="27">
        <v>1705463</v>
      </c>
      <c r="AT12" s="35">
        <f t="shared" si="22"/>
        <v>5.8970454832682616E-2</v>
      </c>
      <c r="AU12" s="27">
        <v>1644174</v>
      </c>
      <c r="AV12" s="35">
        <f t="shared" si="23"/>
        <v>5.4765286466581575E-2</v>
      </c>
      <c r="AW12" s="27">
        <v>3349637</v>
      </c>
      <c r="AX12" s="37">
        <f t="shared" si="24"/>
        <v>5.6828576328234542E-2</v>
      </c>
    </row>
    <row r="13" spans="1:50" ht="15.75" customHeight="1">
      <c r="A13" s="127"/>
      <c r="B13" s="25" t="s">
        <v>73</v>
      </c>
      <c r="C13" s="27">
        <v>2181460</v>
      </c>
      <c r="D13" s="35">
        <f t="shared" si="0"/>
        <v>7.4883986050005846E-2</v>
      </c>
      <c r="E13" s="27">
        <v>2190571</v>
      </c>
      <c r="F13" s="35">
        <f t="shared" si="1"/>
        <v>7.1387872791162002E-2</v>
      </c>
      <c r="G13" s="27">
        <f t="shared" si="2"/>
        <v>4372031</v>
      </c>
      <c r="H13" s="37">
        <f t="shared" si="3"/>
        <v>7.3090507725162179E-2</v>
      </c>
      <c r="I13" s="27">
        <v>2089198</v>
      </c>
      <c r="J13" s="35">
        <f t="shared" si="4"/>
        <v>7.1917077313617142E-2</v>
      </c>
      <c r="K13" s="27">
        <v>2098266</v>
      </c>
      <c r="L13" s="35">
        <f t="shared" si="5"/>
        <v>6.8590079196134648E-2</v>
      </c>
      <c r="M13" s="27">
        <f t="shared" si="6"/>
        <v>4187464</v>
      </c>
      <c r="N13" s="37">
        <f t="shared" si="7"/>
        <v>7.0210588977927577E-2</v>
      </c>
      <c r="O13" s="27">
        <v>2001502</v>
      </c>
      <c r="P13" s="35">
        <f t="shared" si="8"/>
        <v>6.9337155470202444E-2</v>
      </c>
      <c r="Q13" s="27">
        <v>2007068</v>
      </c>
      <c r="R13" s="35">
        <f t="shared" si="9"/>
        <v>6.6087219596109803E-2</v>
      </c>
      <c r="S13" s="27">
        <f t="shared" si="10"/>
        <v>4008570</v>
      </c>
      <c r="T13" s="37">
        <f t="shared" si="11"/>
        <v>6.767093635779857E-2</v>
      </c>
      <c r="U13" s="27">
        <v>1927924</v>
      </c>
      <c r="V13" s="35">
        <f t="shared" si="25"/>
        <v>6.6788225104313953E-2</v>
      </c>
      <c r="W13" s="27">
        <v>1934375</v>
      </c>
      <c r="X13" s="35">
        <f t="shared" si="26"/>
        <v>6.3693639381538089E-2</v>
      </c>
      <c r="Y13" s="27">
        <f t="shared" si="12"/>
        <v>3862299</v>
      </c>
      <c r="Z13" s="37">
        <f t="shared" si="27"/>
        <v>6.5201652914577773E-2</v>
      </c>
      <c r="AA13" s="27">
        <v>1880664</v>
      </c>
      <c r="AB13" s="35">
        <f t="shared" si="13"/>
        <v>6.5415858489227527E-2</v>
      </c>
      <c r="AC13" s="27">
        <v>1876439</v>
      </c>
      <c r="AD13" s="35">
        <f t="shared" si="14"/>
        <v>6.2337353683511558E-2</v>
      </c>
      <c r="AE13" s="27">
        <f t="shared" si="28"/>
        <v>3757103</v>
      </c>
      <c r="AF13" s="37">
        <f t="shared" si="15"/>
        <v>6.3841244279147863E-2</v>
      </c>
      <c r="AG13" s="27">
        <v>1844218</v>
      </c>
      <c r="AH13" s="35">
        <f t="shared" si="16"/>
        <v>6.3931618171738577E-2</v>
      </c>
      <c r="AI13" s="27">
        <v>1836635</v>
      </c>
      <c r="AJ13" s="35">
        <f t="shared" si="17"/>
        <v>6.0968144801198706E-2</v>
      </c>
      <c r="AK13" s="27">
        <v>3680853</v>
      </c>
      <c r="AL13" s="37">
        <f t="shared" si="18"/>
        <v>6.241777558311061E-2</v>
      </c>
      <c r="AM13" s="27">
        <v>1815458</v>
      </c>
      <c r="AN13" s="35">
        <f t="shared" si="19"/>
        <v>6.2869087394347281E-2</v>
      </c>
      <c r="AO13" s="27">
        <v>1800474</v>
      </c>
      <c r="AP13" s="35">
        <f t="shared" si="20"/>
        <v>5.9901232901951727E-2</v>
      </c>
      <c r="AQ13" s="27">
        <v>3615932</v>
      </c>
      <c r="AR13" s="37">
        <f t="shared" si="21"/>
        <v>6.1355433876679064E-2</v>
      </c>
      <c r="AS13" s="27">
        <v>1792296</v>
      </c>
      <c r="AT13" s="35">
        <f t="shared" si="22"/>
        <v>6.1972913112039209E-2</v>
      </c>
      <c r="AU13" s="27">
        <v>1775735</v>
      </c>
      <c r="AV13" s="35">
        <f t="shared" si="23"/>
        <v>5.9147411383305676E-2</v>
      </c>
      <c r="AW13" s="27">
        <v>3568031</v>
      </c>
      <c r="AX13" s="37">
        <f t="shared" si="24"/>
        <v>6.0533759934287508E-2</v>
      </c>
    </row>
    <row r="14" spans="1:50" ht="15.75" customHeight="1">
      <c r="A14" s="127"/>
      <c r="B14" s="25" t="s">
        <v>74</v>
      </c>
      <c r="C14" s="27">
        <v>2372986</v>
      </c>
      <c r="D14" s="35">
        <f t="shared" si="0"/>
        <v>8.1458587606859242E-2</v>
      </c>
      <c r="E14" s="27">
        <v>2412294</v>
      </c>
      <c r="F14" s="35">
        <f t="shared" si="1"/>
        <v>7.8613538299778157E-2</v>
      </c>
      <c r="G14" s="27">
        <f t="shared" si="2"/>
        <v>4785280</v>
      </c>
      <c r="H14" s="37">
        <f t="shared" si="3"/>
        <v>7.9999099916506555E-2</v>
      </c>
      <c r="I14" s="27">
        <v>2356800</v>
      </c>
      <c r="J14" s="35">
        <f t="shared" si="4"/>
        <v>8.1128819677566646E-2</v>
      </c>
      <c r="K14" s="27">
        <v>2392965</v>
      </c>
      <c r="L14" s="35">
        <f t="shared" si="5"/>
        <v>7.8223475414260321E-2</v>
      </c>
      <c r="M14" s="27">
        <f t="shared" si="6"/>
        <v>4749765</v>
      </c>
      <c r="N14" s="37">
        <f t="shared" si="7"/>
        <v>7.9638606602169287E-2</v>
      </c>
      <c r="O14" s="27">
        <v>2329457</v>
      </c>
      <c r="P14" s="35">
        <f t="shared" si="8"/>
        <v>8.0698356619254633E-2</v>
      </c>
      <c r="Q14" s="27">
        <v>2363044</v>
      </c>
      <c r="R14" s="35">
        <f t="shared" si="9"/>
        <v>7.780852853180345E-2</v>
      </c>
      <c r="S14" s="27">
        <f t="shared" si="10"/>
        <v>4692501</v>
      </c>
      <c r="T14" s="37">
        <f t="shared" si="11"/>
        <v>7.9216762219421422E-2</v>
      </c>
      <c r="U14" s="27">
        <v>2280611</v>
      </c>
      <c r="V14" s="35">
        <f t="shared" si="25"/>
        <v>7.9006206076263658E-2</v>
      </c>
      <c r="W14" s="27">
        <v>2313721</v>
      </c>
      <c r="X14" s="35">
        <f t="shared" si="26"/>
        <v>7.6184458030884236E-2</v>
      </c>
      <c r="Y14" s="27">
        <f t="shared" si="12"/>
        <v>4594332</v>
      </c>
      <c r="Z14" s="37">
        <f t="shared" si="27"/>
        <v>7.7559515831979328E-2</v>
      </c>
      <c r="AA14" s="27">
        <v>2232491</v>
      </c>
      <c r="AB14" s="35">
        <f t="shared" si="13"/>
        <v>7.7653592207047123E-2</v>
      </c>
      <c r="AC14" s="27">
        <v>2256376</v>
      </c>
      <c r="AD14" s="35">
        <f t="shared" si="14"/>
        <v>7.4959275923697527E-2</v>
      </c>
      <c r="AE14" s="27">
        <f t="shared" si="28"/>
        <v>4488867</v>
      </c>
      <c r="AF14" s="37">
        <f t="shared" si="15"/>
        <v>7.6275485309720184E-2</v>
      </c>
      <c r="AG14" s="27">
        <v>2179772</v>
      </c>
      <c r="AH14" s="35">
        <f t="shared" si="16"/>
        <v>7.5563925308963983E-2</v>
      </c>
      <c r="AI14" s="27">
        <v>2201072</v>
      </c>
      <c r="AJ14" s="35">
        <f t="shared" si="17"/>
        <v>7.3065838565563673E-2</v>
      </c>
      <c r="AK14" s="27">
        <v>4380844</v>
      </c>
      <c r="AL14" s="37">
        <f t="shared" si="18"/>
        <v>7.4287817974968473E-2</v>
      </c>
      <c r="AM14" s="27">
        <v>2093852</v>
      </c>
      <c r="AN14" s="35">
        <f t="shared" si="19"/>
        <v>7.2509837395758447E-2</v>
      </c>
      <c r="AO14" s="27">
        <v>2113437</v>
      </c>
      <c r="AP14" s="35">
        <f t="shared" si="20"/>
        <v>7.0313418555670429E-2</v>
      </c>
      <c r="AQ14" s="27">
        <v>4207289</v>
      </c>
      <c r="AR14" s="37">
        <f t="shared" si="21"/>
        <v>7.1389628466348137E-2</v>
      </c>
      <c r="AS14" s="27">
        <v>2020515</v>
      </c>
      <c r="AT14" s="35">
        <f t="shared" si="22"/>
        <v>6.9864129885114895E-2</v>
      </c>
      <c r="AU14" s="27">
        <v>2035423</v>
      </c>
      <c r="AV14" s="35">
        <f t="shared" si="23"/>
        <v>6.779727916611554E-2</v>
      </c>
      <c r="AW14" s="27">
        <v>4055938</v>
      </c>
      <c r="AX14" s="37">
        <f t="shared" si="24"/>
        <v>6.881139126884106E-2</v>
      </c>
    </row>
    <row r="15" spans="1:50" ht="15.75" customHeight="1">
      <c r="A15" s="127"/>
      <c r="B15" s="25" t="s">
        <v>75</v>
      </c>
      <c r="C15" s="27">
        <v>2416404</v>
      </c>
      <c r="D15" s="35">
        <f t="shared" si="0"/>
        <v>8.2949017367807951E-2</v>
      </c>
      <c r="E15" s="27">
        <v>2484570</v>
      </c>
      <c r="F15" s="35">
        <f t="shared" si="1"/>
        <v>8.096891956514414E-2</v>
      </c>
      <c r="G15" s="27">
        <f t="shared" si="2"/>
        <v>4900974</v>
      </c>
      <c r="H15" s="37">
        <f t="shared" si="3"/>
        <v>8.1933242927101607E-2</v>
      </c>
      <c r="I15" s="27">
        <v>2404144</v>
      </c>
      <c r="J15" s="35">
        <f t="shared" si="4"/>
        <v>8.2758556116303367E-2</v>
      </c>
      <c r="K15" s="27">
        <v>2472560</v>
      </c>
      <c r="L15" s="35">
        <f t="shared" si="5"/>
        <v>8.0825351131455545E-2</v>
      </c>
      <c r="M15" s="27">
        <f t="shared" si="6"/>
        <v>4876704</v>
      </c>
      <c r="N15" s="37">
        <f t="shared" si="7"/>
        <v>8.1766974023183323E-2</v>
      </c>
      <c r="O15" s="27">
        <v>2377041</v>
      </c>
      <c r="P15" s="35">
        <f t="shared" si="8"/>
        <v>8.2346788250046959E-2</v>
      </c>
      <c r="Q15" s="27">
        <v>2440634</v>
      </c>
      <c r="R15" s="35">
        <f t="shared" si="9"/>
        <v>8.0363353464721607E-2</v>
      </c>
      <c r="S15" s="27">
        <f t="shared" si="10"/>
        <v>4817675</v>
      </c>
      <c r="T15" s="37">
        <f t="shared" si="11"/>
        <v>8.1329895278754574E-2</v>
      </c>
      <c r="U15" s="27">
        <v>2358358</v>
      </c>
      <c r="V15" s="35">
        <f t="shared" si="25"/>
        <v>8.1699561279676813E-2</v>
      </c>
      <c r="W15" s="27">
        <v>2425567</v>
      </c>
      <c r="X15" s="35">
        <f t="shared" si="26"/>
        <v>7.986723866559442E-2</v>
      </c>
      <c r="Y15" s="27">
        <f t="shared" si="12"/>
        <v>4783925</v>
      </c>
      <c r="Z15" s="37">
        <f t="shared" si="27"/>
        <v>8.0760142448674091E-2</v>
      </c>
      <c r="AA15" s="27">
        <v>2362175</v>
      </c>
      <c r="AB15" s="35">
        <f t="shared" si="13"/>
        <v>8.216444060544098E-2</v>
      </c>
      <c r="AC15" s="27">
        <v>2414762</v>
      </c>
      <c r="AD15" s="35">
        <f t="shared" si="14"/>
        <v>8.0221031888328756E-2</v>
      </c>
      <c r="AE15" s="27">
        <f t="shared" si="28"/>
        <v>4776937</v>
      </c>
      <c r="AF15" s="37">
        <f t="shared" si="15"/>
        <v>8.1170412928019214E-2</v>
      </c>
      <c r="AG15" s="27">
        <v>2358247</v>
      </c>
      <c r="AH15" s="35">
        <f t="shared" si="16"/>
        <v>8.1750935496046548E-2</v>
      </c>
      <c r="AI15" s="27">
        <v>2412280</v>
      </c>
      <c r="AJ15" s="35">
        <f t="shared" si="17"/>
        <v>8.0077008409964748E-2</v>
      </c>
      <c r="AK15" s="27">
        <v>4770527</v>
      </c>
      <c r="AL15" s="37">
        <f t="shared" si="18"/>
        <v>8.0895836834334295E-2</v>
      </c>
      <c r="AM15" s="27">
        <v>2344120</v>
      </c>
      <c r="AN15" s="35">
        <f t="shared" si="19"/>
        <v>8.1176587474255713E-2</v>
      </c>
      <c r="AO15" s="27">
        <v>2396679</v>
      </c>
      <c r="AP15" s="35">
        <f t="shared" si="20"/>
        <v>7.9736795405108196E-2</v>
      </c>
      <c r="AQ15" s="27">
        <v>4740799</v>
      </c>
      <c r="AR15" s="37">
        <f t="shared" si="21"/>
        <v>8.0442270365462129E-2</v>
      </c>
      <c r="AS15" s="27">
        <v>2328538</v>
      </c>
      <c r="AT15" s="35">
        <f t="shared" si="22"/>
        <v>8.0514760481573105E-2</v>
      </c>
      <c r="AU15" s="27">
        <v>2381272</v>
      </c>
      <c r="AV15" s="35">
        <f t="shared" si="23"/>
        <v>7.9317057218305134E-2</v>
      </c>
      <c r="AW15" s="27">
        <v>4709810</v>
      </c>
      <c r="AX15" s="37">
        <f t="shared" si="24"/>
        <v>7.9904717160839314E-2</v>
      </c>
    </row>
    <row r="16" spans="1:50" ht="15.75" customHeight="1">
      <c r="A16" s="127"/>
      <c r="B16" s="25" t="s">
        <v>76</v>
      </c>
      <c r="C16" s="27">
        <v>2135805</v>
      </c>
      <c r="D16" s="35">
        <f t="shared" si="0"/>
        <v>7.3316765755747401E-2</v>
      </c>
      <c r="E16" s="27">
        <v>2251612</v>
      </c>
      <c r="F16" s="35">
        <f t="shared" si="1"/>
        <v>7.3377119952310998E-2</v>
      </c>
      <c r="G16" s="27">
        <f t="shared" si="2"/>
        <v>4387417</v>
      </c>
      <c r="H16" s="37">
        <f t="shared" si="3"/>
        <v>7.3347726979064845E-2</v>
      </c>
      <c r="I16" s="27">
        <v>2213008</v>
      </c>
      <c r="J16" s="35">
        <f t="shared" si="4"/>
        <v>7.6179025363633912E-2</v>
      </c>
      <c r="K16" s="27">
        <v>2324483</v>
      </c>
      <c r="L16" s="35">
        <f t="shared" si="5"/>
        <v>7.5984871822766351E-2</v>
      </c>
      <c r="M16" s="27">
        <f t="shared" si="6"/>
        <v>4537491</v>
      </c>
      <c r="N16" s="37">
        <f t="shared" si="7"/>
        <v>7.6079439869105883E-2</v>
      </c>
      <c r="O16" s="27">
        <v>2261108</v>
      </c>
      <c r="P16" s="35">
        <f t="shared" si="8"/>
        <v>7.8330572205732751E-2</v>
      </c>
      <c r="Q16" s="27">
        <v>2362857</v>
      </c>
      <c r="R16" s="35">
        <f t="shared" si="9"/>
        <v>7.7802371137004445E-2</v>
      </c>
      <c r="S16" s="27">
        <f t="shared" si="10"/>
        <v>4623965</v>
      </c>
      <c r="T16" s="37">
        <f t="shared" si="11"/>
        <v>7.805976725757266E-2</v>
      </c>
      <c r="U16" s="27">
        <v>2305184</v>
      </c>
      <c r="V16" s="35">
        <f t="shared" si="25"/>
        <v>7.9857477731934898E-2</v>
      </c>
      <c r="W16" s="27">
        <v>2401972</v>
      </c>
      <c r="X16" s="35">
        <f t="shared" si="26"/>
        <v>7.9090320321836161E-2</v>
      </c>
      <c r="Y16" s="27">
        <f t="shared" si="12"/>
        <v>4707156</v>
      </c>
      <c r="Z16" s="37">
        <f t="shared" si="27"/>
        <v>7.9464161559416366E-2</v>
      </c>
      <c r="AA16" s="27">
        <v>2355923</v>
      </c>
      <c r="AB16" s="35">
        <f t="shared" si="13"/>
        <v>8.1946974887335752E-2</v>
      </c>
      <c r="AC16" s="27">
        <v>2439739</v>
      </c>
      <c r="AD16" s="35">
        <f t="shared" si="14"/>
        <v>8.1050795116951208E-2</v>
      </c>
      <c r="AE16" s="27">
        <f t="shared" si="28"/>
        <v>4795662</v>
      </c>
      <c r="AF16" s="37">
        <f t="shared" si="15"/>
        <v>8.148859086967454E-2</v>
      </c>
      <c r="AG16" s="27">
        <v>2382140</v>
      </c>
      <c r="AH16" s="35">
        <f t="shared" si="16"/>
        <v>8.2579209676743925E-2</v>
      </c>
      <c r="AI16" s="27">
        <v>2466848</v>
      </c>
      <c r="AJ16" s="35">
        <f t="shared" si="17"/>
        <v>8.1888424246814098E-2</v>
      </c>
      <c r="AK16" s="27">
        <v>4848988</v>
      </c>
      <c r="AL16" s="37">
        <f t="shared" si="18"/>
        <v>8.2226333078011096E-2</v>
      </c>
      <c r="AM16" s="27">
        <v>2369918</v>
      </c>
      <c r="AN16" s="35">
        <f t="shared" si="19"/>
        <v>8.206996904331397E-2</v>
      </c>
      <c r="AO16" s="27">
        <v>2456863</v>
      </c>
      <c r="AP16" s="35">
        <f t="shared" si="20"/>
        <v>8.1739099132332835E-2</v>
      </c>
      <c r="AQ16" s="27">
        <v>4826781</v>
      </c>
      <c r="AR16" s="37">
        <f t="shared" si="21"/>
        <v>8.1901220067941219E-2</v>
      </c>
      <c r="AS16" s="27">
        <v>2356817</v>
      </c>
      <c r="AT16" s="35">
        <f t="shared" si="22"/>
        <v>8.149257441961423E-2</v>
      </c>
      <c r="AU16" s="27">
        <v>2445873</v>
      </c>
      <c r="AV16" s="35">
        <f t="shared" si="23"/>
        <v>8.1468832073659639E-2</v>
      </c>
      <c r="AW16" s="27">
        <v>4802690</v>
      </c>
      <c r="AX16" s="37">
        <f t="shared" si="24"/>
        <v>8.148048139122202E-2</v>
      </c>
    </row>
    <row r="17" spans="1:50" ht="15.75" customHeight="1">
      <c r="A17" s="127"/>
      <c r="B17" s="25" t="s">
        <v>77</v>
      </c>
      <c r="C17" s="27">
        <v>1837266</v>
      </c>
      <c r="D17" s="35">
        <f t="shared" si="0"/>
        <v>6.3068679468864908E-2</v>
      </c>
      <c r="E17" s="27">
        <v>1981788</v>
      </c>
      <c r="F17" s="35">
        <f t="shared" si="1"/>
        <v>6.4583905129325339E-2</v>
      </c>
      <c r="G17" s="27">
        <f t="shared" si="2"/>
        <v>3819054</v>
      </c>
      <c r="H17" s="37">
        <f t="shared" si="3"/>
        <v>6.3845978194073075E-2</v>
      </c>
      <c r="I17" s="27">
        <v>1874922</v>
      </c>
      <c r="J17" s="35">
        <f t="shared" si="4"/>
        <v>6.4540991534072722E-2</v>
      </c>
      <c r="K17" s="27">
        <v>2018428</v>
      </c>
      <c r="L17" s="35">
        <f t="shared" si="5"/>
        <v>6.5980260067930216E-2</v>
      </c>
      <c r="M17" s="27">
        <f t="shared" si="6"/>
        <v>3893350</v>
      </c>
      <c r="N17" s="37">
        <f t="shared" si="7"/>
        <v>6.5279223080416768E-2</v>
      </c>
      <c r="O17" s="27">
        <v>1901209</v>
      </c>
      <c r="P17" s="35">
        <f t="shared" si="8"/>
        <v>6.5862749082613012E-2</v>
      </c>
      <c r="Q17" s="27">
        <v>2044887</v>
      </c>
      <c r="R17" s="35">
        <f t="shared" si="9"/>
        <v>6.73324950715323E-2</v>
      </c>
      <c r="S17" s="27">
        <f t="shared" si="10"/>
        <v>3946096</v>
      </c>
      <c r="T17" s="37">
        <f t="shared" si="11"/>
        <v>6.6616277445014929E-2</v>
      </c>
      <c r="U17" s="27">
        <v>1944715</v>
      </c>
      <c r="V17" s="35">
        <f t="shared" si="25"/>
        <v>6.7369908348947308E-2</v>
      </c>
      <c r="W17" s="27">
        <v>2090042</v>
      </c>
      <c r="X17" s="35">
        <f t="shared" si="26"/>
        <v>6.8819324815647759E-2</v>
      </c>
      <c r="Y17" s="27">
        <f t="shared" si="12"/>
        <v>4034757</v>
      </c>
      <c r="Z17" s="37">
        <f t="shared" si="27"/>
        <v>6.8113013909245013E-2</v>
      </c>
      <c r="AA17" s="27">
        <v>2009181</v>
      </c>
      <c r="AB17" s="35">
        <f t="shared" si="13"/>
        <v>6.988611467824378E-2</v>
      </c>
      <c r="AC17" s="27">
        <v>2139733</v>
      </c>
      <c r="AD17" s="35">
        <f t="shared" si="14"/>
        <v>7.1084268025382771E-2</v>
      </c>
      <c r="AE17" s="27">
        <f t="shared" si="28"/>
        <v>4148914</v>
      </c>
      <c r="AF17" s="37">
        <f t="shared" si="15"/>
        <v>7.0498954158876262E-2</v>
      </c>
      <c r="AG17" s="27">
        <v>2079202</v>
      </c>
      <c r="AH17" s="35">
        <f t="shared" si="16"/>
        <v>7.2077568034752501E-2</v>
      </c>
      <c r="AI17" s="27">
        <v>2213544</v>
      </c>
      <c r="AJ17" s="35">
        <f t="shared" si="17"/>
        <v>7.3479853708453002E-2</v>
      </c>
      <c r="AK17" s="27">
        <v>4292746</v>
      </c>
      <c r="AL17" s="37">
        <f t="shared" si="18"/>
        <v>7.2793903060865445E-2</v>
      </c>
      <c r="AM17" s="27">
        <v>2154975</v>
      </c>
      <c r="AN17" s="35">
        <f t="shared" si="19"/>
        <v>7.4626519372870931E-2</v>
      </c>
      <c r="AO17" s="27">
        <v>2286589</v>
      </c>
      <c r="AP17" s="35">
        <f t="shared" si="20"/>
        <v>7.6074133944750599E-2</v>
      </c>
      <c r="AQ17" s="27">
        <v>4441564</v>
      </c>
      <c r="AR17" s="37">
        <f t="shared" si="21"/>
        <v>7.5364826083852837E-2</v>
      </c>
      <c r="AS17" s="27">
        <v>2218183</v>
      </c>
      <c r="AT17" s="35">
        <f t="shared" si="22"/>
        <v>7.6698972895996226E-2</v>
      </c>
      <c r="AU17" s="27">
        <v>2347869</v>
      </c>
      <c r="AV17" s="35">
        <f t="shared" si="23"/>
        <v>7.8204446956956136E-2</v>
      </c>
      <c r="AW17" s="27">
        <v>4566052</v>
      </c>
      <c r="AX17" s="37">
        <f t="shared" si="24"/>
        <v>7.7465777515798875E-2</v>
      </c>
    </row>
    <row r="18" spans="1:50" ht="15.75" customHeight="1">
      <c r="A18" s="127"/>
      <c r="B18" s="25" t="s">
        <v>78</v>
      </c>
      <c r="C18" s="27">
        <v>1652883</v>
      </c>
      <c r="D18" s="35">
        <f t="shared" si="0"/>
        <v>5.6739278975682254E-2</v>
      </c>
      <c r="E18" s="27">
        <v>1815826</v>
      </c>
      <c r="F18" s="35">
        <f t="shared" si="1"/>
        <v>5.9175418417793592E-2</v>
      </c>
      <c r="G18" s="27">
        <f t="shared" si="2"/>
        <v>3468709</v>
      </c>
      <c r="H18" s="37">
        <f t="shared" si="3"/>
        <v>5.7988999154132158E-2</v>
      </c>
      <c r="I18" s="27">
        <v>1652740</v>
      </c>
      <c r="J18" s="35">
        <f t="shared" si="4"/>
        <v>5.6892755190895067E-2</v>
      </c>
      <c r="K18" s="27">
        <v>1818274</v>
      </c>
      <c r="L18" s="35">
        <f t="shared" si="5"/>
        <v>5.9437439133204532E-2</v>
      </c>
      <c r="M18" s="27">
        <f t="shared" si="6"/>
        <v>3471014</v>
      </c>
      <c r="N18" s="37">
        <f t="shared" si="7"/>
        <v>5.8197977890826598E-2</v>
      </c>
      <c r="O18" s="27">
        <v>1652948</v>
      </c>
      <c r="P18" s="35">
        <f t="shared" si="8"/>
        <v>5.7262352203575208E-2</v>
      </c>
      <c r="Q18" s="27">
        <v>1821385</v>
      </c>
      <c r="R18" s="35">
        <f t="shared" si="9"/>
        <v>5.9973189978645695E-2</v>
      </c>
      <c r="S18" s="27">
        <f t="shared" si="10"/>
        <v>3474333</v>
      </c>
      <c r="T18" s="37">
        <f t="shared" si="11"/>
        <v>5.8652179537540657E-2</v>
      </c>
      <c r="U18" s="27">
        <v>1672443</v>
      </c>
      <c r="V18" s="35">
        <f t="shared" si="25"/>
        <v>5.7937708933616744E-2</v>
      </c>
      <c r="W18" s="27">
        <v>1845564</v>
      </c>
      <c r="X18" s="35">
        <f t="shared" si="26"/>
        <v>6.0769337833434044E-2</v>
      </c>
      <c r="Y18" s="27">
        <f t="shared" si="12"/>
        <v>3518007</v>
      </c>
      <c r="Z18" s="37">
        <f t="shared" si="27"/>
        <v>5.9389465022012804E-2</v>
      </c>
      <c r="AA18" s="27">
        <v>1713300</v>
      </c>
      <c r="AB18" s="35">
        <f t="shared" si="13"/>
        <v>5.9594372173654375E-2</v>
      </c>
      <c r="AC18" s="27">
        <v>1875973</v>
      </c>
      <c r="AD18" s="35">
        <f t="shared" si="14"/>
        <v>6.2321872654383235E-2</v>
      </c>
      <c r="AE18" s="27">
        <f t="shared" si="28"/>
        <v>3589273</v>
      </c>
      <c r="AF18" s="37">
        <f t="shared" si="15"/>
        <v>6.0989452346009651E-2</v>
      </c>
      <c r="AG18" s="27">
        <v>1751451</v>
      </c>
      <c r="AH18" s="35">
        <f t="shared" si="16"/>
        <v>6.0715759513522642E-2</v>
      </c>
      <c r="AI18" s="27">
        <v>1920620</v>
      </c>
      <c r="AJ18" s="35">
        <f t="shared" si="17"/>
        <v>6.3756074706230834E-2</v>
      </c>
      <c r="AK18" s="27">
        <v>3672071</v>
      </c>
      <c r="AL18" s="37">
        <f t="shared" si="18"/>
        <v>6.226885550801637E-2</v>
      </c>
      <c r="AM18" s="27">
        <v>1787108</v>
      </c>
      <c r="AN18" s="35">
        <f t="shared" si="19"/>
        <v>6.1887330378966175E-2</v>
      </c>
      <c r="AO18" s="27">
        <v>1954612</v>
      </c>
      <c r="AP18" s="35">
        <f t="shared" si="20"/>
        <v>6.5029358182872768E-2</v>
      </c>
      <c r="AQ18" s="27">
        <v>3741720</v>
      </c>
      <c r="AR18" s="37">
        <f t="shared" si="21"/>
        <v>6.3489815086414117E-2</v>
      </c>
      <c r="AS18" s="27">
        <v>1831939</v>
      </c>
      <c r="AT18" s="35">
        <f t="shared" si="22"/>
        <v>6.3343664480396092E-2</v>
      </c>
      <c r="AU18" s="27">
        <v>1999129</v>
      </c>
      <c r="AV18" s="35">
        <f t="shared" si="23"/>
        <v>6.6588373474249535E-2</v>
      </c>
      <c r="AW18" s="27">
        <v>3831068</v>
      </c>
      <c r="AX18" s="37">
        <f t="shared" si="24"/>
        <v>6.4996338485829017E-2</v>
      </c>
    </row>
    <row r="19" spans="1:50" ht="15.75" customHeight="1">
      <c r="A19" s="127"/>
      <c r="B19" s="25" t="s">
        <v>79</v>
      </c>
      <c r="C19" s="27">
        <v>1502831</v>
      </c>
      <c r="D19" s="35">
        <f t="shared" si="0"/>
        <v>5.1588374592940661E-2</v>
      </c>
      <c r="E19" s="27">
        <v>1712589</v>
      </c>
      <c r="F19" s="35">
        <f t="shared" si="1"/>
        <v>5.5811058247161732E-2</v>
      </c>
      <c r="G19" s="27">
        <f t="shared" si="2"/>
        <v>3215420</v>
      </c>
      <c r="H19" s="37">
        <f t="shared" si="3"/>
        <v>5.3754577757943844E-2</v>
      </c>
      <c r="I19" s="27">
        <v>1555306</v>
      </c>
      <c r="J19" s="35">
        <f t="shared" si="4"/>
        <v>5.3538755947656766E-2</v>
      </c>
      <c r="K19" s="27">
        <v>1769054</v>
      </c>
      <c r="L19" s="35">
        <f t="shared" si="5"/>
        <v>5.7828489792161139E-2</v>
      </c>
      <c r="M19" s="27">
        <f t="shared" si="6"/>
        <v>3324360</v>
      </c>
      <c r="N19" s="37">
        <f t="shared" si="7"/>
        <v>5.5739051983411281E-2</v>
      </c>
      <c r="O19" s="27">
        <v>1609510</v>
      </c>
      <c r="P19" s="35">
        <f t="shared" si="8"/>
        <v>5.5757548631400589E-2</v>
      </c>
      <c r="Q19" s="27">
        <v>1831661</v>
      </c>
      <c r="R19" s="35">
        <f t="shared" si="9"/>
        <v>6.0311550347387374E-2</v>
      </c>
      <c r="S19" s="27">
        <f t="shared" si="10"/>
        <v>3441171</v>
      </c>
      <c r="T19" s="37">
        <f t="shared" si="11"/>
        <v>5.8092353067877585E-2</v>
      </c>
      <c r="U19" s="27">
        <v>1575573</v>
      </c>
      <c r="V19" s="35">
        <f t="shared" si="25"/>
        <v>5.4581884032917916E-2</v>
      </c>
      <c r="W19" s="27">
        <v>1795205</v>
      </c>
      <c r="X19" s="35">
        <f t="shared" si="26"/>
        <v>5.9111154706783381E-2</v>
      </c>
      <c r="Y19" s="27">
        <f t="shared" si="12"/>
        <v>3370778</v>
      </c>
      <c r="Z19" s="37">
        <f t="shared" si="27"/>
        <v>5.6904009039200398E-2</v>
      </c>
      <c r="AA19" s="27">
        <v>1546347</v>
      </c>
      <c r="AB19" s="35">
        <f t="shared" si="13"/>
        <v>5.3787181828993127E-2</v>
      </c>
      <c r="AC19" s="27">
        <v>1757524</v>
      </c>
      <c r="AD19" s="35">
        <f t="shared" si="14"/>
        <v>5.8386867462923105E-2</v>
      </c>
      <c r="AE19" s="27">
        <f t="shared" si="28"/>
        <v>3303871</v>
      </c>
      <c r="AF19" s="37">
        <f t="shared" si="15"/>
        <v>5.613985977435075E-2</v>
      </c>
      <c r="AG19" s="27">
        <v>1524286</v>
      </c>
      <c r="AH19" s="35">
        <f t="shared" si="16"/>
        <v>5.2840862922131061E-2</v>
      </c>
      <c r="AI19" s="27">
        <v>1729864</v>
      </c>
      <c r="AJ19" s="35">
        <f t="shared" si="17"/>
        <v>5.7423820649383679E-2</v>
      </c>
      <c r="AK19" s="27">
        <v>3254150</v>
      </c>
      <c r="AL19" s="37">
        <f t="shared" si="18"/>
        <v>5.5181992982001563E-2</v>
      </c>
      <c r="AM19" s="27">
        <v>1524377</v>
      </c>
      <c r="AN19" s="35">
        <f t="shared" si="19"/>
        <v>5.2788988142349155E-2</v>
      </c>
      <c r="AO19" s="27">
        <v>1730619</v>
      </c>
      <c r="AP19" s="35">
        <f t="shared" si="20"/>
        <v>5.7577177889568412E-2</v>
      </c>
      <c r="AQ19" s="27">
        <v>3254996</v>
      </c>
      <c r="AR19" s="37">
        <f t="shared" si="21"/>
        <v>5.5231041913082118E-2</v>
      </c>
      <c r="AS19" s="27">
        <v>1537697</v>
      </c>
      <c r="AT19" s="35">
        <f t="shared" si="22"/>
        <v>5.3169544859578637E-2</v>
      </c>
      <c r="AU19" s="27">
        <v>1741166</v>
      </c>
      <c r="AV19" s="35">
        <f t="shared" si="23"/>
        <v>5.7995963186300216E-2</v>
      </c>
      <c r="AW19" s="27">
        <v>3278863</v>
      </c>
      <c r="AX19" s="37">
        <f t="shared" si="24"/>
        <v>5.5627853485414713E-2</v>
      </c>
    </row>
    <row r="20" spans="1:50" ht="15.75" customHeight="1">
      <c r="A20" s="127"/>
      <c r="B20" s="25" t="s">
        <v>80</v>
      </c>
      <c r="C20" s="27">
        <v>1208294</v>
      </c>
      <c r="D20" s="35">
        <f t="shared" si="0"/>
        <v>4.1477666810441523E-2</v>
      </c>
      <c r="E20" s="27">
        <v>1504504</v>
      </c>
      <c r="F20" s="35">
        <f t="shared" si="1"/>
        <v>4.9029837501635136E-2</v>
      </c>
      <c r="G20" s="27">
        <f t="shared" si="2"/>
        <v>2712798</v>
      </c>
      <c r="H20" s="37">
        <f t="shared" si="3"/>
        <v>4.5351870372329135E-2</v>
      </c>
      <c r="I20" s="27">
        <v>1181233</v>
      </c>
      <c r="J20" s="35">
        <f t="shared" si="4"/>
        <v>4.0661931031140137E-2</v>
      </c>
      <c r="K20" s="27">
        <v>1462780</v>
      </c>
      <c r="L20" s="35">
        <f t="shared" si="5"/>
        <v>4.7816719160736459E-2</v>
      </c>
      <c r="M20" s="27">
        <f t="shared" si="6"/>
        <v>2644013</v>
      </c>
      <c r="N20" s="37">
        <f t="shared" si="7"/>
        <v>4.4331774552640271E-2</v>
      </c>
      <c r="O20" s="27">
        <v>1140634</v>
      </c>
      <c r="P20" s="35">
        <f t="shared" si="8"/>
        <v>3.9514483119476723E-2</v>
      </c>
      <c r="Q20" s="27">
        <v>1406576</v>
      </c>
      <c r="R20" s="35">
        <f t="shared" si="9"/>
        <v>4.631467244289568E-2</v>
      </c>
      <c r="S20" s="27">
        <f t="shared" si="10"/>
        <v>2547210</v>
      </c>
      <c r="T20" s="37">
        <f t="shared" si="11"/>
        <v>4.3000892038793904E-2</v>
      </c>
      <c r="U20" s="27">
        <v>1190307</v>
      </c>
      <c r="V20" s="35">
        <f t="shared" si="25"/>
        <v>4.1235283060556654E-2</v>
      </c>
      <c r="W20" s="27">
        <v>1458850</v>
      </c>
      <c r="X20" s="35">
        <f t="shared" si="26"/>
        <v>4.8035911243557661E-2</v>
      </c>
      <c r="Y20" s="27">
        <f t="shared" si="12"/>
        <v>2649157</v>
      </c>
      <c r="Z20" s="37">
        <f t="shared" si="27"/>
        <v>4.4721916980074335E-2</v>
      </c>
      <c r="AA20" s="27">
        <v>1244111</v>
      </c>
      <c r="AB20" s="35">
        <f t="shared" si="13"/>
        <v>4.3274390917724462E-2</v>
      </c>
      <c r="AC20" s="27">
        <v>1510746</v>
      </c>
      <c r="AD20" s="35">
        <f t="shared" si="14"/>
        <v>5.01886326856084E-2</v>
      </c>
      <c r="AE20" s="27">
        <f t="shared" si="28"/>
        <v>2754857</v>
      </c>
      <c r="AF20" s="37">
        <f t="shared" si="15"/>
        <v>4.6810933501455897E-2</v>
      </c>
      <c r="AG20" s="27">
        <v>1309011</v>
      </c>
      <c r="AH20" s="35">
        <f t="shared" si="16"/>
        <v>4.5378144793406031E-2</v>
      </c>
      <c r="AI20" s="27">
        <v>1578382</v>
      </c>
      <c r="AJ20" s="35">
        <f t="shared" si="17"/>
        <v>5.2395289389348246E-2</v>
      </c>
      <c r="AK20" s="27">
        <v>2887393</v>
      </c>
      <c r="AL20" s="37">
        <f t="shared" si="18"/>
        <v>4.8962739966590486E-2</v>
      </c>
      <c r="AM20" s="27">
        <v>1356382</v>
      </c>
      <c r="AN20" s="35">
        <f t="shared" si="19"/>
        <v>4.6971341941328057E-2</v>
      </c>
      <c r="AO20" s="27">
        <v>1628528</v>
      </c>
      <c r="AP20" s="35">
        <f t="shared" si="20"/>
        <v>5.4180640773123991E-2</v>
      </c>
      <c r="AQ20" s="27">
        <v>2984910</v>
      </c>
      <c r="AR20" s="37">
        <f t="shared" si="21"/>
        <v>5.0648200279440572E-2</v>
      </c>
      <c r="AS20" s="27">
        <v>1407909</v>
      </c>
      <c r="AT20" s="35">
        <f t="shared" si="22"/>
        <v>4.8681814904824879E-2</v>
      </c>
      <c r="AU20" s="27">
        <v>1688007</v>
      </c>
      <c r="AV20" s="35">
        <f t="shared" si="23"/>
        <v>5.6225306392507703E-2</v>
      </c>
      <c r="AW20" s="27">
        <v>3095916</v>
      </c>
      <c r="AX20" s="37">
        <f t="shared" si="24"/>
        <v>5.2524049236321001E-2</v>
      </c>
    </row>
    <row r="21" spans="1:50" ht="15.75" customHeight="1">
      <c r="A21" s="127"/>
      <c r="B21" s="25" t="s">
        <v>81</v>
      </c>
      <c r="C21" s="27">
        <v>894089</v>
      </c>
      <c r="D21" s="35">
        <f t="shared" si="0"/>
        <v>3.0691806498154298E-2</v>
      </c>
      <c r="E21" s="27">
        <v>1268626</v>
      </c>
      <c r="F21" s="35">
        <f t="shared" si="1"/>
        <v>4.1342878869281424E-2</v>
      </c>
      <c r="G21" s="27">
        <f t="shared" si="2"/>
        <v>2162715</v>
      </c>
      <c r="H21" s="37">
        <f t="shared" si="3"/>
        <v>3.6155722000787309E-2</v>
      </c>
      <c r="I21" s="27">
        <v>930787</v>
      </c>
      <c r="J21" s="35">
        <f t="shared" si="4"/>
        <v>3.20407547018089E-2</v>
      </c>
      <c r="K21" s="27">
        <v>1300749</v>
      </c>
      <c r="L21" s="35">
        <f t="shared" si="5"/>
        <v>4.2520098464300021E-2</v>
      </c>
      <c r="M21" s="27">
        <f t="shared" si="6"/>
        <v>2231536</v>
      </c>
      <c r="N21" s="37">
        <f t="shared" si="7"/>
        <v>3.7415833756528676E-2</v>
      </c>
      <c r="O21" s="27">
        <v>953118</v>
      </c>
      <c r="P21" s="35">
        <f t="shared" si="8"/>
        <v>3.301844861881148E-2</v>
      </c>
      <c r="Q21" s="27">
        <v>1324845</v>
      </c>
      <c r="R21" s="35">
        <f t="shared" si="9"/>
        <v>4.3623495788786472E-2</v>
      </c>
      <c r="S21" s="27">
        <f t="shared" si="10"/>
        <v>2277963</v>
      </c>
      <c r="T21" s="37">
        <f t="shared" si="11"/>
        <v>3.8455581216847876E-2</v>
      </c>
      <c r="U21" s="27">
        <v>956538</v>
      </c>
      <c r="V21" s="35">
        <f t="shared" si="25"/>
        <v>3.3136926178018562E-2</v>
      </c>
      <c r="W21" s="27">
        <v>1324144</v>
      </c>
      <c r="X21" s="35">
        <f t="shared" si="26"/>
        <v>4.3600413790101392E-2</v>
      </c>
      <c r="Y21" s="27">
        <f t="shared" si="12"/>
        <v>2280682</v>
      </c>
      <c r="Z21" s="37">
        <f t="shared" si="27"/>
        <v>3.8501482192995692E-2</v>
      </c>
      <c r="AA21" s="27">
        <v>952465</v>
      </c>
      <c r="AB21" s="35">
        <f t="shared" si="13"/>
        <v>3.3129956045280871E-2</v>
      </c>
      <c r="AC21" s="27">
        <v>1307563</v>
      </c>
      <c r="AD21" s="35">
        <f t="shared" si="14"/>
        <v>4.343867143801286E-2</v>
      </c>
      <c r="AE21" s="27">
        <f t="shared" si="28"/>
        <v>2260028</v>
      </c>
      <c r="AF21" s="37">
        <f t="shared" si="15"/>
        <v>3.8402726682157502E-2</v>
      </c>
      <c r="AG21" s="27">
        <v>939448</v>
      </c>
      <c r="AH21" s="35">
        <f t="shared" si="16"/>
        <v>3.2566882455438276E-2</v>
      </c>
      <c r="AI21" s="27">
        <v>1283887</v>
      </c>
      <c r="AJ21" s="35">
        <f t="shared" si="17"/>
        <v>4.261936014743082E-2</v>
      </c>
      <c r="AK21" s="27">
        <v>2223335</v>
      </c>
      <c r="AL21" s="37">
        <f t="shared" si="18"/>
        <v>3.7702028599369559E-2</v>
      </c>
      <c r="AM21" s="27">
        <v>921217</v>
      </c>
      <c r="AN21" s="35">
        <f t="shared" si="19"/>
        <v>3.1901631479306275E-2</v>
      </c>
      <c r="AO21" s="27">
        <v>1248003</v>
      </c>
      <c r="AP21" s="35">
        <f t="shared" si="20"/>
        <v>4.1520687533024341E-2</v>
      </c>
      <c r="AQ21" s="27">
        <v>2169220</v>
      </c>
      <c r="AR21" s="37">
        <f t="shared" si="21"/>
        <v>3.6807504752293392E-2</v>
      </c>
      <c r="AS21" s="27">
        <v>898914</v>
      </c>
      <c r="AT21" s="35">
        <f t="shared" si="22"/>
        <v>3.1082097609544189E-2</v>
      </c>
      <c r="AU21" s="27">
        <v>1204347</v>
      </c>
      <c r="AV21" s="35">
        <f t="shared" si="23"/>
        <v>4.0115224094389106E-2</v>
      </c>
      <c r="AW21" s="27">
        <v>2103261</v>
      </c>
      <c r="AX21" s="37">
        <f t="shared" si="24"/>
        <v>3.5683069024105868E-2</v>
      </c>
    </row>
    <row r="22" spans="1:50" ht="15.75" customHeight="1">
      <c r="A22" s="127"/>
      <c r="B22" s="25" t="s">
        <v>82</v>
      </c>
      <c r="C22" s="27">
        <v>490770</v>
      </c>
      <c r="D22" s="35">
        <f t="shared" si="0"/>
        <v>1.6846888704702981E-2</v>
      </c>
      <c r="E22" s="27">
        <v>877030</v>
      </c>
      <c r="F22" s="35">
        <f t="shared" si="1"/>
        <v>2.8581272222645514E-2</v>
      </c>
      <c r="G22" s="27">
        <f t="shared" si="2"/>
        <v>1367800</v>
      </c>
      <c r="H22" s="37">
        <f t="shared" si="3"/>
        <v>2.2866534218645027E-2</v>
      </c>
      <c r="I22" s="27">
        <v>507809</v>
      </c>
      <c r="J22" s="35">
        <f t="shared" si="4"/>
        <v>1.7480458584370945E-2</v>
      </c>
      <c r="K22" s="27">
        <v>888815</v>
      </c>
      <c r="L22" s="35">
        <f t="shared" si="5"/>
        <v>2.9054415045905724E-2</v>
      </c>
      <c r="M22" s="27">
        <f t="shared" si="6"/>
        <v>1396624</v>
      </c>
      <c r="N22" s="37">
        <f t="shared" si="7"/>
        <v>2.3416987852482821E-2</v>
      </c>
      <c r="O22" s="27">
        <v>513213</v>
      </c>
      <c r="P22" s="35">
        <f t="shared" si="8"/>
        <v>1.7779012746591813E-2</v>
      </c>
      <c r="Q22" s="27">
        <v>882889</v>
      </c>
      <c r="R22" s="35">
        <f t="shared" si="9"/>
        <v>2.9071102335341797E-2</v>
      </c>
      <c r="S22" s="27">
        <f t="shared" si="10"/>
        <v>1396102</v>
      </c>
      <c r="T22" s="37">
        <f t="shared" si="11"/>
        <v>2.3568387128326384E-2</v>
      </c>
      <c r="U22" s="27">
        <v>519897</v>
      </c>
      <c r="V22" s="35">
        <f t="shared" si="25"/>
        <v>1.8010563625463195E-2</v>
      </c>
      <c r="W22" s="27">
        <v>880277</v>
      </c>
      <c r="X22" s="35">
        <f t="shared" si="26"/>
        <v>2.8985096371625052E-2</v>
      </c>
      <c r="Y22" s="27">
        <f t="shared" si="12"/>
        <v>1400174</v>
      </c>
      <c r="Z22" s="37">
        <f t="shared" si="27"/>
        <v>2.3637128862373426E-2</v>
      </c>
      <c r="AA22" s="27">
        <v>538083</v>
      </c>
      <c r="AB22" s="35">
        <f t="shared" si="13"/>
        <v>1.8716347727961519E-2</v>
      </c>
      <c r="AC22" s="27">
        <v>889663</v>
      </c>
      <c r="AD22" s="35">
        <f t="shared" si="14"/>
        <v>2.9555576861349579E-2</v>
      </c>
      <c r="AE22" s="27">
        <f t="shared" si="28"/>
        <v>1427746</v>
      </c>
      <c r="AF22" s="37">
        <f t="shared" si="15"/>
        <v>2.4260469078057283E-2</v>
      </c>
      <c r="AG22" s="27">
        <v>563985</v>
      </c>
      <c r="AH22" s="35">
        <f t="shared" si="16"/>
        <v>1.9551090855087619E-2</v>
      </c>
      <c r="AI22" s="27">
        <v>917587</v>
      </c>
      <c r="AJ22" s="35">
        <f t="shared" si="17"/>
        <v>3.0459823037074604E-2</v>
      </c>
      <c r="AK22" s="27">
        <v>1481572</v>
      </c>
      <c r="AL22" s="37">
        <f t="shared" si="18"/>
        <v>2.5123640799081179E-2</v>
      </c>
      <c r="AM22" s="27">
        <v>595854</v>
      </c>
      <c r="AN22" s="35">
        <f t="shared" si="19"/>
        <v>2.063435078105437E-2</v>
      </c>
      <c r="AO22" s="27">
        <v>947404</v>
      </c>
      <c r="AP22" s="35">
        <f t="shared" si="20"/>
        <v>3.1519848471147416E-2</v>
      </c>
      <c r="AQ22" s="27">
        <v>1543258</v>
      </c>
      <c r="AR22" s="37">
        <f t="shared" si="21"/>
        <v>2.6186129654444824E-2</v>
      </c>
      <c r="AS22" s="27">
        <v>622933</v>
      </c>
      <c r="AT22" s="35">
        <f t="shared" si="22"/>
        <v>2.1539395659880913E-2</v>
      </c>
      <c r="AU22" s="27">
        <v>976690</v>
      </c>
      <c r="AV22" s="35">
        <f t="shared" si="23"/>
        <v>3.2532267046581173E-2</v>
      </c>
      <c r="AW22" s="27">
        <v>1599623</v>
      </c>
      <c r="AX22" s="37">
        <f t="shared" si="24"/>
        <v>2.7138551954107124E-2</v>
      </c>
    </row>
    <row r="23" spans="1:50" ht="15.75" customHeight="1">
      <c r="A23" s="127"/>
      <c r="B23" s="25" t="s">
        <v>83</v>
      </c>
      <c r="C23" s="27">
        <v>170873</v>
      </c>
      <c r="D23" s="35">
        <f t="shared" si="0"/>
        <v>5.8656364766361286E-3</v>
      </c>
      <c r="E23" s="27">
        <v>428572</v>
      </c>
      <c r="F23" s="35">
        <f t="shared" si="1"/>
        <v>1.3966606614373092E-2</v>
      </c>
      <c r="G23" s="27">
        <f t="shared" si="2"/>
        <v>599445</v>
      </c>
      <c r="H23" s="37">
        <f t="shared" si="3"/>
        <v>1.002136979433811E-2</v>
      </c>
      <c r="I23" s="27">
        <v>179130</v>
      </c>
      <c r="J23" s="35">
        <f t="shared" si="4"/>
        <v>6.1662446829779836E-3</v>
      </c>
      <c r="K23" s="27">
        <v>437230</v>
      </c>
      <c r="L23" s="35">
        <f t="shared" si="5"/>
        <v>1.4292582697773282E-2</v>
      </c>
      <c r="M23" s="27">
        <f t="shared" si="6"/>
        <v>616360</v>
      </c>
      <c r="N23" s="37">
        <f t="shared" si="7"/>
        <v>1.033441687437443E-2</v>
      </c>
      <c r="O23" s="27">
        <v>186194</v>
      </c>
      <c r="P23" s="35">
        <f t="shared" si="8"/>
        <v>6.4502370347963049E-3</v>
      </c>
      <c r="Q23" s="27">
        <v>443464</v>
      </c>
      <c r="R23" s="35">
        <f t="shared" si="9"/>
        <v>1.4602047738775785E-2</v>
      </c>
      <c r="S23" s="27">
        <f t="shared" si="10"/>
        <v>629658</v>
      </c>
      <c r="T23" s="37">
        <f t="shared" si="11"/>
        <v>1.062961266615744E-2</v>
      </c>
      <c r="U23" s="27">
        <v>194569</v>
      </c>
      <c r="V23" s="35">
        <f t="shared" si="25"/>
        <v>6.7403684846089685E-3</v>
      </c>
      <c r="W23" s="27">
        <v>448729</v>
      </c>
      <c r="X23" s="35">
        <f t="shared" si="26"/>
        <v>1.477540968325077E-2</v>
      </c>
      <c r="Y23" s="27">
        <f t="shared" si="12"/>
        <v>643298</v>
      </c>
      <c r="Z23" s="37">
        <f t="shared" si="27"/>
        <v>1.0859877217336632E-2</v>
      </c>
      <c r="AA23" s="27">
        <v>201339</v>
      </c>
      <c r="AB23" s="35">
        <f t="shared" si="13"/>
        <v>7.0032517942400039E-3</v>
      </c>
      <c r="AC23" s="27">
        <v>451071</v>
      </c>
      <c r="AD23" s="35">
        <f t="shared" si="14"/>
        <v>1.4985071437640787E-2</v>
      </c>
      <c r="AE23" s="27">
        <f t="shared" si="28"/>
        <v>652410</v>
      </c>
      <c r="AF23" s="37">
        <f t="shared" si="15"/>
        <v>1.108584624381042E-2</v>
      </c>
      <c r="AG23" s="27">
        <v>203540</v>
      </c>
      <c r="AH23" s="35">
        <f t="shared" si="16"/>
        <v>7.0559128924431221E-3</v>
      </c>
      <c r="AI23" s="27">
        <v>450560</v>
      </c>
      <c r="AJ23" s="35">
        <f t="shared" si="17"/>
        <v>1.4956595797002719E-2</v>
      </c>
      <c r="AK23" s="27">
        <v>654100</v>
      </c>
      <c r="AL23" s="37">
        <f t="shared" si="18"/>
        <v>1.1091849364512152E-2</v>
      </c>
      <c r="AM23" s="27">
        <v>218018</v>
      </c>
      <c r="AN23" s="35">
        <f t="shared" si="19"/>
        <v>7.5499365424817342E-3</v>
      </c>
      <c r="AO23" s="27">
        <v>463404</v>
      </c>
      <c r="AP23" s="35">
        <f t="shared" si="20"/>
        <v>1.541731284744797E-2</v>
      </c>
      <c r="AQ23" s="27">
        <v>681422</v>
      </c>
      <c r="AR23" s="37">
        <f t="shared" si="21"/>
        <v>1.1562424974561026E-2</v>
      </c>
      <c r="AS23" s="27">
        <v>229025</v>
      </c>
      <c r="AT23" s="35">
        <f t="shared" si="22"/>
        <v>7.9190861473131553E-3</v>
      </c>
      <c r="AU23" s="27">
        <v>471467</v>
      </c>
      <c r="AV23" s="35">
        <f t="shared" si="23"/>
        <v>1.5703949408359341E-2</v>
      </c>
      <c r="AW23" s="27">
        <v>700492</v>
      </c>
      <c r="AX23" s="37">
        <f t="shared" si="24"/>
        <v>1.188426181383764E-2</v>
      </c>
    </row>
    <row r="24" spans="1:50" ht="15.75" customHeight="1">
      <c r="A24" s="127"/>
      <c r="B24" s="25" t="s">
        <v>84</v>
      </c>
      <c r="C24" s="27">
        <v>33156</v>
      </c>
      <c r="D24" s="35">
        <f t="shared" si="0"/>
        <v>1.1381613421625855E-3</v>
      </c>
      <c r="E24" s="27">
        <v>119040</v>
      </c>
      <c r="F24" s="35">
        <f t="shared" si="1"/>
        <v>3.8793594807289625E-3</v>
      </c>
      <c r="G24" s="27">
        <f t="shared" si="2"/>
        <v>152196</v>
      </c>
      <c r="H24" s="37">
        <f t="shared" si="3"/>
        <v>2.5443742081743665E-3</v>
      </c>
      <c r="I24" s="27">
        <v>35141</v>
      </c>
      <c r="J24" s="35">
        <f t="shared" si="4"/>
        <v>1.2096689800956252E-3</v>
      </c>
      <c r="K24" s="27">
        <v>125238</v>
      </c>
      <c r="L24" s="35">
        <f t="shared" si="5"/>
        <v>4.0938967406255978E-3</v>
      </c>
      <c r="M24" s="27">
        <f t="shared" si="6"/>
        <v>160379</v>
      </c>
      <c r="N24" s="37">
        <f t="shared" si="7"/>
        <v>2.6890509505731984E-3</v>
      </c>
      <c r="O24" s="27">
        <v>34670</v>
      </c>
      <c r="P24" s="35">
        <f t="shared" si="8"/>
        <v>1.2010575958214973E-3</v>
      </c>
      <c r="Q24" s="27">
        <v>123247</v>
      </c>
      <c r="R24" s="35">
        <f t="shared" si="9"/>
        <v>4.0581841539807043E-3</v>
      </c>
      <c r="S24" s="27">
        <f t="shared" si="10"/>
        <v>157917</v>
      </c>
      <c r="T24" s="37">
        <f t="shared" si="11"/>
        <v>2.665886153120558E-3</v>
      </c>
      <c r="U24" s="27">
        <v>37134</v>
      </c>
      <c r="V24" s="35">
        <f t="shared" si="25"/>
        <v>1.2864168665484709E-3</v>
      </c>
      <c r="W24" s="27">
        <v>126970</v>
      </c>
      <c r="X24" s="35">
        <f t="shared" si="26"/>
        <v>4.1807722867974887E-3</v>
      </c>
      <c r="Y24" s="27">
        <f t="shared" si="12"/>
        <v>164104</v>
      </c>
      <c r="Z24" s="37">
        <f t="shared" si="27"/>
        <v>2.7703323978526448E-3</v>
      </c>
      <c r="AA24" s="27">
        <v>38641</v>
      </c>
      <c r="AB24" s="35">
        <f t="shared" si="13"/>
        <v>1.3440647494088478E-3</v>
      </c>
      <c r="AC24" s="27">
        <v>128747</v>
      </c>
      <c r="AD24" s="35">
        <f t="shared" si="14"/>
        <v>4.2771160025404835E-3</v>
      </c>
      <c r="AE24" s="27">
        <f t="shared" si="28"/>
        <v>167388</v>
      </c>
      <c r="AF24" s="37">
        <f t="shared" si="15"/>
        <v>2.8442814044219718E-3</v>
      </c>
      <c r="AG24" s="27">
        <v>37303</v>
      </c>
      <c r="AH24" s="35">
        <f t="shared" si="16"/>
        <v>1.2931449279100216E-3</v>
      </c>
      <c r="AI24" s="27">
        <v>125601</v>
      </c>
      <c r="AJ24" s="35">
        <f t="shared" si="17"/>
        <v>4.1693967256288588E-3</v>
      </c>
      <c r="AK24" s="27">
        <v>162904</v>
      </c>
      <c r="AL24" s="37">
        <f t="shared" si="18"/>
        <v>2.7624317824132207E-3</v>
      </c>
      <c r="AM24" s="27">
        <v>41296</v>
      </c>
      <c r="AN24" s="35">
        <f t="shared" si="19"/>
        <v>1.4300754041332629E-3</v>
      </c>
      <c r="AO24" s="27">
        <v>132803</v>
      </c>
      <c r="AP24" s="35">
        <f t="shared" si="20"/>
        <v>4.4183161951118956E-3</v>
      </c>
      <c r="AQ24" s="27">
        <v>174099</v>
      </c>
      <c r="AR24" s="37">
        <f t="shared" si="21"/>
        <v>2.9541262619142031E-3</v>
      </c>
      <c r="AS24" s="27">
        <v>45750</v>
      </c>
      <c r="AT24" s="35">
        <f t="shared" si="22"/>
        <v>1.5819154731561047E-3</v>
      </c>
      <c r="AU24" s="27">
        <v>140817</v>
      </c>
      <c r="AV24" s="35">
        <f t="shared" si="23"/>
        <v>4.6904301761033912E-3</v>
      </c>
      <c r="AW24" s="27">
        <v>186567</v>
      </c>
      <c r="AX24" s="37">
        <f t="shared" si="24"/>
        <v>3.1652196939040656E-3</v>
      </c>
    </row>
    <row r="25" spans="1:50" ht="15.75" customHeight="1">
      <c r="A25" s="127"/>
      <c r="B25" s="25" t="s">
        <v>85</v>
      </c>
      <c r="C25" s="27">
        <v>2175</v>
      </c>
      <c r="D25" s="35">
        <f t="shared" si="0"/>
        <v>7.4662230643130162E-5</v>
      </c>
      <c r="E25" s="27">
        <v>11957</v>
      </c>
      <c r="F25" s="35">
        <f t="shared" si="1"/>
        <v>3.8966314945460521E-4</v>
      </c>
      <c r="G25" s="27">
        <f t="shared" si="2"/>
        <v>14132</v>
      </c>
      <c r="H25" s="37">
        <f t="shared" si="3"/>
        <v>2.3625519928197945E-4</v>
      </c>
      <c r="I25" s="27">
        <v>2332</v>
      </c>
      <c r="J25" s="35">
        <f t="shared" si="4"/>
        <v>8.0275121982385184E-5</v>
      </c>
      <c r="K25" s="27">
        <v>12472</v>
      </c>
      <c r="L25" s="35">
        <f t="shared" si="5"/>
        <v>4.0769638727129515E-4</v>
      </c>
      <c r="M25" s="27">
        <f t="shared" si="6"/>
        <v>14804</v>
      </c>
      <c r="N25" s="37">
        <f t="shared" si="7"/>
        <v>2.4821647642325756E-4</v>
      </c>
      <c r="O25" s="27">
        <v>2847</v>
      </c>
      <c r="P25" s="35">
        <f t="shared" si="8"/>
        <v>9.8627371655719739E-5</v>
      </c>
      <c r="Q25" s="27">
        <v>14330</v>
      </c>
      <c r="R25" s="35">
        <f t="shared" si="9"/>
        <v>4.7184741962517137E-4</v>
      </c>
      <c r="S25" s="27">
        <f t="shared" si="10"/>
        <v>17177</v>
      </c>
      <c r="T25" s="37">
        <f t="shared" si="11"/>
        <v>2.8997464777162575E-4</v>
      </c>
      <c r="U25" s="27">
        <v>3390</v>
      </c>
      <c r="V25" s="35">
        <f t="shared" si="25"/>
        <v>1.1743828237193182E-4</v>
      </c>
      <c r="W25" s="27">
        <v>16769</v>
      </c>
      <c r="X25" s="35">
        <f t="shared" si="26"/>
        <v>5.5215696997170261E-4</v>
      </c>
      <c r="Y25" s="27">
        <f t="shared" si="12"/>
        <v>20159</v>
      </c>
      <c r="Z25" s="37">
        <f t="shared" si="27"/>
        <v>3.4031547560273644E-4</v>
      </c>
      <c r="AA25" s="27">
        <v>3730</v>
      </c>
      <c r="AB25" s="35">
        <f t="shared" si="13"/>
        <v>1.297420231178024E-4</v>
      </c>
      <c r="AC25" s="27">
        <v>18142</v>
      </c>
      <c r="AD25" s="35">
        <f t="shared" si="14"/>
        <v>6.0269706104289385E-4</v>
      </c>
      <c r="AE25" s="27">
        <f t="shared" si="28"/>
        <v>21872</v>
      </c>
      <c r="AF25" s="37">
        <f t="shared" si="15"/>
        <v>3.7165222642911893E-4</v>
      </c>
      <c r="AG25" s="27">
        <v>3600</v>
      </c>
      <c r="AH25" s="35">
        <f t="shared" si="16"/>
        <v>1.2479751603024092E-4</v>
      </c>
      <c r="AI25" s="27">
        <v>17611</v>
      </c>
      <c r="AJ25" s="35">
        <f t="shared" si="17"/>
        <v>5.8460717458499393E-4</v>
      </c>
      <c r="AK25" s="27">
        <v>21211</v>
      </c>
      <c r="AL25" s="37">
        <f t="shared" si="18"/>
        <v>3.5968386618356104E-4</v>
      </c>
      <c r="AM25" s="27">
        <v>4104</v>
      </c>
      <c r="AN25" s="35">
        <f t="shared" si="19"/>
        <v>1.4212101555993099E-4</v>
      </c>
      <c r="AO25" s="27">
        <v>19444</v>
      </c>
      <c r="AP25" s="35">
        <f t="shared" si="20"/>
        <v>6.4689607989093392E-4</v>
      </c>
      <c r="AQ25" s="27">
        <v>23548</v>
      </c>
      <c r="AR25" s="37">
        <f t="shared" si="21"/>
        <v>3.9956441573791722E-4</v>
      </c>
      <c r="AS25" s="27">
        <v>4332</v>
      </c>
      <c r="AT25" s="35">
        <f t="shared" si="22"/>
        <v>1.4978924217950263E-4</v>
      </c>
      <c r="AU25" s="27">
        <v>20378</v>
      </c>
      <c r="AV25" s="35">
        <f t="shared" si="23"/>
        <v>6.787645392859875E-4</v>
      </c>
      <c r="AW25" s="27">
        <v>24710</v>
      </c>
      <c r="AX25" s="37">
        <f t="shared" si="24"/>
        <v>4.1921979040435587E-4</v>
      </c>
    </row>
    <row r="26" spans="1:50" ht="15.75" customHeight="1">
      <c r="A26" s="128"/>
      <c r="B26" s="25" t="s">
        <v>19</v>
      </c>
      <c r="C26" s="27">
        <f>SUM(C5:C25)</f>
        <v>29131195</v>
      </c>
      <c r="D26" s="35">
        <f t="shared" si="0"/>
        <v>1</v>
      </c>
      <c r="E26" s="27">
        <f>SUM(E5:E25)</f>
        <v>30685478</v>
      </c>
      <c r="F26" s="35">
        <f t="shared" si="1"/>
        <v>1</v>
      </c>
      <c r="G26" s="27">
        <f t="shared" si="2"/>
        <v>59816673</v>
      </c>
      <c r="H26" s="37">
        <f t="shared" si="3"/>
        <v>1</v>
      </c>
      <c r="I26" s="27">
        <f>SUM(I5:I25)</f>
        <v>29050096</v>
      </c>
      <c r="J26" s="35">
        <f t="shared" si="4"/>
        <v>1</v>
      </c>
      <c r="K26" s="27">
        <f>SUM(K5:K25)</f>
        <v>30591392</v>
      </c>
      <c r="L26" s="35">
        <f t="shared" si="5"/>
        <v>1</v>
      </c>
      <c r="M26" s="27">
        <f t="shared" si="6"/>
        <v>59641488</v>
      </c>
      <c r="N26" s="37">
        <f t="shared" si="7"/>
        <v>1</v>
      </c>
      <c r="O26" s="27">
        <f>SUM(O5:O25)</f>
        <v>28866226</v>
      </c>
      <c r="P26" s="35">
        <f t="shared" si="8"/>
        <v>1</v>
      </c>
      <c r="Q26" s="27">
        <f>SUM(Q5:Q25)</f>
        <v>30369987</v>
      </c>
      <c r="R26" s="35">
        <f t="shared" si="9"/>
        <v>1</v>
      </c>
      <c r="S26" s="27">
        <f t="shared" si="10"/>
        <v>59236213</v>
      </c>
      <c r="T26" s="37">
        <f t="shared" si="11"/>
        <v>1</v>
      </c>
      <c r="U26" s="27">
        <f>SUM(U5:U25)</f>
        <v>28747417</v>
      </c>
      <c r="V26" s="35">
        <f>U26/$U$26</f>
        <v>1</v>
      </c>
      <c r="W26" s="27">
        <f>SUM(W5:W25)</f>
        <v>30235705</v>
      </c>
      <c r="X26" s="35">
        <f>W26/$W$26</f>
        <v>1</v>
      </c>
      <c r="Y26" s="27">
        <f t="shared" si="12"/>
        <v>58983122</v>
      </c>
      <c r="Z26" s="37">
        <f>Y26/$Y$26</f>
        <v>1</v>
      </c>
      <c r="AA26" s="27">
        <f>SUM(AA5:AA25)</f>
        <v>28749359</v>
      </c>
      <c r="AB26" s="35">
        <f t="shared" si="13"/>
        <v>1</v>
      </c>
      <c r="AC26" s="27">
        <f>SUM(AC5:AC25)</f>
        <v>30101358</v>
      </c>
      <c r="AD26" s="35">
        <f t="shared" si="14"/>
        <v>1</v>
      </c>
      <c r="AE26" s="27">
        <f t="shared" si="28"/>
        <v>58850717</v>
      </c>
      <c r="AF26" s="37">
        <f t="shared" si="15"/>
        <v>1</v>
      </c>
      <c r="AG26" s="27">
        <v>28846728</v>
      </c>
      <c r="AH26" s="35">
        <f t="shared" si="16"/>
        <v>1</v>
      </c>
      <c r="AI26" s="27">
        <v>30124502</v>
      </c>
      <c r="AJ26" s="35">
        <f t="shared" si="17"/>
        <v>1</v>
      </c>
      <c r="AK26" s="27">
        <v>58971230</v>
      </c>
      <c r="AL26" s="37">
        <f t="shared" si="18"/>
        <v>1</v>
      </c>
      <c r="AM26" s="27">
        <f>SUM(AM5:AM25)</f>
        <v>28876799</v>
      </c>
      <c r="AN26" s="35">
        <f t="shared" si="19"/>
        <v>1</v>
      </c>
      <c r="AO26" s="27">
        <f>SUM(AO5:AO25)</f>
        <v>30057378</v>
      </c>
      <c r="AP26" s="35">
        <f t="shared" si="20"/>
        <v>1</v>
      </c>
      <c r="AQ26" s="27">
        <f>SUM(AQ5:AQ25)</f>
        <v>58934177</v>
      </c>
      <c r="AR26" s="37">
        <f t="shared" si="21"/>
        <v>1</v>
      </c>
      <c r="AS26" s="27">
        <v>28920635</v>
      </c>
      <c r="AT26" s="35">
        <f t="shared" si="22"/>
        <v>1</v>
      </c>
      <c r="AU26" s="27">
        <v>30022193</v>
      </c>
      <c r="AV26" s="35">
        <f t="shared" si="23"/>
        <v>1</v>
      </c>
      <c r="AW26" s="27">
        <v>58942828</v>
      </c>
      <c r="AX26" s="37">
        <f t="shared" si="24"/>
        <v>1</v>
      </c>
    </row>
    <row r="27" spans="1:50" ht="15.75" customHeight="1">
      <c r="A27" s="126" t="s">
        <v>21</v>
      </c>
      <c r="B27" s="59" t="s">
        <v>32</v>
      </c>
      <c r="C27" s="60">
        <v>80986</v>
      </c>
      <c r="D27" s="61">
        <f t="shared" ref="D27:D48" si="29">C27/$C$48</f>
        <v>3.8509308500521151E-2</v>
      </c>
      <c r="E27" s="60">
        <v>77265</v>
      </c>
      <c r="F27" s="61">
        <f t="shared" ref="F27:F48" si="30">E27/$E$48</f>
        <v>3.4717401297032949E-2</v>
      </c>
      <c r="G27" s="60">
        <f t="shared" si="2"/>
        <v>158251</v>
      </c>
      <c r="H27" s="62">
        <f t="shared" ref="H27:H48" si="31">G27/$G$48</f>
        <v>3.6559691260267549E-2</v>
      </c>
      <c r="I27" s="60">
        <v>78002</v>
      </c>
      <c r="J27" s="61">
        <f t="shared" ref="J27:J48" si="32">I27/$I$48</f>
        <v>3.7231427483153209E-2</v>
      </c>
      <c r="K27" s="60">
        <v>74498</v>
      </c>
      <c r="L27" s="61">
        <f t="shared" ref="L27:L48" si="33">K27/$K$48</f>
        <v>3.3615819081573121E-2</v>
      </c>
      <c r="M27" s="60">
        <f t="shared" si="6"/>
        <v>152500</v>
      </c>
      <c r="N27" s="62">
        <f t="shared" ref="N27:N48" si="34">M27/$M$48</f>
        <v>3.5372842517553627E-2</v>
      </c>
      <c r="O27" s="60">
        <v>75858</v>
      </c>
      <c r="P27" s="61">
        <f t="shared" ref="P27:P48" si="35">O27/$O$48</f>
        <v>3.648069804717801E-2</v>
      </c>
      <c r="Q27" s="60">
        <v>72643</v>
      </c>
      <c r="R27" s="61">
        <f t="shared" ref="R27:R48" si="36">Q27/$Q$48</f>
        <v>3.3086560779469691E-2</v>
      </c>
      <c r="S27" s="60">
        <f t="shared" si="10"/>
        <v>148501</v>
      </c>
      <c r="T27" s="62">
        <f t="shared" ref="T27:T48" si="37">S27/$S$48</f>
        <v>3.473752293889161E-2</v>
      </c>
      <c r="U27" s="60">
        <v>73206</v>
      </c>
      <c r="V27" s="61">
        <f t="shared" ref="V27:V48" si="38">U27/$U$48</f>
        <v>3.5382549712757845E-2</v>
      </c>
      <c r="W27" s="60">
        <v>70014</v>
      </c>
      <c r="X27" s="61">
        <f t="shared" ref="X27:X48" si="39">W27/$W$48</f>
        <v>3.2068073318606345E-2</v>
      </c>
      <c r="Y27" s="60">
        <f t="shared" si="12"/>
        <v>143220</v>
      </c>
      <c r="Z27" s="62">
        <f t="shared" ref="Z27:Z48" si="40">Y27/$Y$48</f>
        <v>3.3680762715710799E-2</v>
      </c>
      <c r="AA27" s="60">
        <v>71210</v>
      </c>
      <c r="AB27" s="61">
        <f t="shared" ref="AB27:AB48" si="41">AA27/$AA$48</f>
        <v>3.443187169933206E-2</v>
      </c>
      <c r="AC27" s="60">
        <v>67805</v>
      </c>
      <c r="AD27" s="61">
        <f t="shared" ref="AD27:AD48" si="42">AC27/$AC$48</f>
        <v>3.120923651634866E-2</v>
      </c>
      <c r="AE27" s="60">
        <v>139015</v>
      </c>
      <c r="AF27" s="62">
        <f t="shared" ref="AF27:AF48" si="43">AE27/$AE$48</f>
        <v>3.2780866340182457E-2</v>
      </c>
      <c r="AG27" s="60">
        <v>69574</v>
      </c>
      <c r="AH27" s="61">
        <f t="shared" ref="AH27:AH48" si="44">AG27/$AG$48</f>
        <v>3.3492482075307299E-2</v>
      </c>
      <c r="AI27" s="60">
        <v>66036</v>
      </c>
      <c r="AJ27" s="61">
        <f t="shared" ref="AJ27:AJ47" si="45">AI27/$AI$48</f>
        <v>3.0370860604298996E-2</v>
      </c>
      <c r="AK27" s="60">
        <v>135610</v>
      </c>
      <c r="AL27" s="62">
        <f t="shared" ref="AL27:AL48" si="46">AK27/$AK$48</f>
        <v>3.1896054753678772E-2</v>
      </c>
      <c r="AM27" s="60">
        <v>68319</v>
      </c>
      <c r="AN27" s="61">
        <f t="shared" ref="AN27:AN48" si="47">AM27/$AM$48</f>
        <v>3.3247099839115161E-2</v>
      </c>
      <c r="AO27" s="60">
        <v>64651</v>
      </c>
      <c r="AP27" s="61">
        <f t="shared" ref="AP27:AP48" si="48">AO27/$AO$48</f>
        <v>3.014478130334413E-2</v>
      </c>
      <c r="AQ27" s="60">
        <v>132970</v>
      </c>
      <c r="AR27" s="62">
        <f t="shared" ref="AR27:AR48" si="49">AQ27/$AQ$48</f>
        <v>3.164116440056091E-2</v>
      </c>
      <c r="AS27" s="60">
        <v>66713</v>
      </c>
      <c r="AT27" s="61">
        <f t="shared" ref="AT27:AT48" si="50">AS27/$AS$48</f>
        <v>3.1980966643688324E-2</v>
      </c>
      <c r="AU27" s="60">
        <v>63031</v>
      </c>
      <c r="AV27" s="61">
        <f t="shared" ref="AV27:AV48" si="51">AU27/$AU$48</f>
        <v>2.9060149821298821E-2</v>
      </c>
      <c r="AW27" s="60">
        <v>129744</v>
      </c>
      <c r="AX27" s="62">
        <f t="shared" ref="AX27:AX48" si="52">AW27/$AW$48</f>
        <v>3.0492083912455118E-2</v>
      </c>
    </row>
    <row r="28" spans="1:50" ht="15.75" customHeight="1">
      <c r="A28" s="127"/>
      <c r="B28" s="63">
        <v>44444</v>
      </c>
      <c r="C28" s="60">
        <v>95226</v>
      </c>
      <c r="D28" s="61">
        <f t="shared" si="29"/>
        <v>4.5280510350809121E-2</v>
      </c>
      <c r="E28" s="60">
        <v>89433</v>
      </c>
      <c r="F28" s="61">
        <f t="shared" si="30"/>
        <v>4.0184835956740404E-2</v>
      </c>
      <c r="G28" s="60">
        <f t="shared" si="2"/>
        <v>184659</v>
      </c>
      <c r="H28" s="62">
        <f t="shared" si="31"/>
        <v>4.2660558406769911E-2</v>
      </c>
      <c r="I28" s="60">
        <v>92706</v>
      </c>
      <c r="J28" s="61">
        <f t="shared" si="32"/>
        <v>4.4249848930196685E-2</v>
      </c>
      <c r="K28" s="60">
        <v>87229</v>
      </c>
      <c r="L28" s="61">
        <f t="shared" si="33"/>
        <v>3.9360443000705271E-2</v>
      </c>
      <c r="M28" s="60">
        <f t="shared" si="6"/>
        <v>179935</v>
      </c>
      <c r="N28" s="62">
        <f t="shared" si="34"/>
        <v>4.1736474874727945E-2</v>
      </c>
      <c r="O28" s="60">
        <v>90917</v>
      </c>
      <c r="P28" s="61">
        <f t="shared" si="35"/>
        <v>4.3722687447009981E-2</v>
      </c>
      <c r="Q28" s="60">
        <v>85261</v>
      </c>
      <c r="R28" s="61">
        <f t="shared" si="36"/>
        <v>3.8833655804666176E-2</v>
      </c>
      <c r="S28" s="60">
        <f t="shared" si="10"/>
        <v>176178</v>
      </c>
      <c r="T28" s="62">
        <f t="shared" si="37"/>
        <v>4.1211758279931086E-2</v>
      </c>
      <c r="U28" s="60">
        <v>88736</v>
      </c>
      <c r="V28" s="61">
        <f t="shared" si="38"/>
        <v>4.2888642069110181E-2</v>
      </c>
      <c r="W28" s="60">
        <v>83633</v>
      </c>
      <c r="X28" s="61">
        <f t="shared" si="39"/>
        <v>3.8305898475376417E-2</v>
      </c>
      <c r="Y28" s="60">
        <f t="shared" si="12"/>
        <v>172369</v>
      </c>
      <c r="Z28" s="62">
        <f t="shared" si="40"/>
        <v>4.0535675105043675E-2</v>
      </c>
      <c r="AA28" s="60">
        <v>86251</v>
      </c>
      <c r="AB28" s="61">
        <f t="shared" si="41"/>
        <v>4.1704583147578841E-2</v>
      </c>
      <c r="AC28" s="60">
        <v>81462</v>
      </c>
      <c r="AD28" s="61">
        <f t="shared" si="42"/>
        <v>3.7495270630407709E-2</v>
      </c>
      <c r="AE28" s="60">
        <v>167713</v>
      </c>
      <c r="AF28" s="62">
        <f t="shared" si="43"/>
        <v>3.9548087879085141E-2</v>
      </c>
      <c r="AG28" s="60">
        <v>83486</v>
      </c>
      <c r="AH28" s="61">
        <f t="shared" si="44"/>
        <v>4.0189630588137883E-2</v>
      </c>
      <c r="AI28" s="60">
        <v>79576</v>
      </c>
      <c r="AJ28" s="61">
        <f t="shared" si="45"/>
        <v>3.6598092002054897E-2</v>
      </c>
      <c r="AK28" s="60">
        <v>163062</v>
      </c>
      <c r="AL28" s="62">
        <f t="shared" si="46"/>
        <v>3.83528831225158E-2</v>
      </c>
      <c r="AM28" s="60">
        <v>81444</v>
      </c>
      <c r="AN28" s="61">
        <f t="shared" si="47"/>
        <v>3.9634315480274816E-2</v>
      </c>
      <c r="AO28" s="60">
        <v>77002</v>
      </c>
      <c r="AP28" s="61">
        <f t="shared" si="48"/>
        <v>3.5903674342548528E-2</v>
      </c>
      <c r="AQ28" s="60">
        <v>158446</v>
      </c>
      <c r="AR28" s="62">
        <f t="shared" si="49"/>
        <v>3.7703361168769454E-2</v>
      </c>
      <c r="AS28" s="60">
        <v>78955</v>
      </c>
      <c r="AT28" s="61">
        <f t="shared" si="50"/>
        <v>3.7849552881033852E-2</v>
      </c>
      <c r="AU28" s="60">
        <v>75061</v>
      </c>
      <c r="AV28" s="61">
        <f t="shared" si="51"/>
        <v>3.4606525451547819E-2</v>
      </c>
      <c r="AW28" s="60">
        <v>154016</v>
      </c>
      <c r="AX28" s="62">
        <f t="shared" si="52"/>
        <v>3.61964236948197E-2</v>
      </c>
    </row>
    <row r="29" spans="1:50" ht="15.75" customHeight="1">
      <c r="A29" s="127"/>
      <c r="B29" s="59" t="s">
        <v>61</v>
      </c>
      <c r="C29" s="60">
        <v>99282</v>
      </c>
      <c r="D29" s="61">
        <f t="shared" si="29"/>
        <v>4.7209161664346196E-2</v>
      </c>
      <c r="E29" s="60">
        <v>93143</v>
      </c>
      <c r="F29" s="61">
        <f t="shared" si="30"/>
        <v>4.1851846360053575E-2</v>
      </c>
      <c r="G29" s="60">
        <f t="shared" si="2"/>
        <v>192425</v>
      </c>
      <c r="H29" s="62">
        <f t="shared" si="31"/>
        <v>4.4454686483857815E-2</v>
      </c>
      <c r="I29" s="60">
        <v>99401</v>
      </c>
      <c r="J29" s="61">
        <f t="shared" si="32"/>
        <v>4.7445464516972798E-2</v>
      </c>
      <c r="K29" s="60">
        <v>93602</v>
      </c>
      <c r="L29" s="61">
        <f t="shared" si="33"/>
        <v>4.2236139193983828E-2</v>
      </c>
      <c r="M29" s="60">
        <f t="shared" si="6"/>
        <v>193003</v>
      </c>
      <c r="N29" s="62">
        <f t="shared" si="34"/>
        <v>4.4767637537150184E-2</v>
      </c>
      <c r="O29" s="60">
        <v>99477</v>
      </c>
      <c r="P29" s="61">
        <f t="shared" si="35"/>
        <v>4.7839257555421011E-2</v>
      </c>
      <c r="Q29" s="60">
        <v>93708</v>
      </c>
      <c r="R29" s="61">
        <f t="shared" si="36"/>
        <v>4.2680993867579058E-2</v>
      </c>
      <c r="S29" s="60">
        <f t="shared" si="10"/>
        <v>193185</v>
      </c>
      <c r="T29" s="62">
        <f t="shared" si="37"/>
        <v>4.5190055076731982E-2</v>
      </c>
      <c r="U29" s="60">
        <v>99142</v>
      </c>
      <c r="V29" s="61">
        <f t="shared" si="38"/>
        <v>4.7918158943559795E-2</v>
      </c>
      <c r="W29" s="60">
        <v>92892</v>
      </c>
      <c r="X29" s="61">
        <f t="shared" si="39"/>
        <v>4.2546740176421578E-2</v>
      </c>
      <c r="Y29" s="60">
        <f t="shared" si="12"/>
        <v>192034</v>
      </c>
      <c r="Z29" s="62">
        <f t="shared" si="40"/>
        <v>4.5160254066113723E-2</v>
      </c>
      <c r="AA29" s="60">
        <v>98488</v>
      </c>
      <c r="AB29" s="61">
        <f t="shared" si="41"/>
        <v>4.7621488273048948E-2</v>
      </c>
      <c r="AC29" s="60">
        <v>92289</v>
      </c>
      <c r="AD29" s="61">
        <f t="shared" si="42"/>
        <v>4.2478714384740088E-2</v>
      </c>
      <c r="AE29" s="60">
        <v>190777</v>
      </c>
      <c r="AF29" s="62">
        <f t="shared" si="43"/>
        <v>4.4986766448088258E-2</v>
      </c>
      <c r="AG29" s="60">
        <v>97149</v>
      </c>
      <c r="AH29" s="61">
        <f t="shared" si="44"/>
        <v>4.676691208115142E-2</v>
      </c>
      <c r="AI29" s="60">
        <v>91164</v>
      </c>
      <c r="AJ29" s="61">
        <f t="shared" si="45"/>
        <v>4.1927571871862523E-2</v>
      </c>
      <c r="AK29" s="60">
        <v>188313</v>
      </c>
      <c r="AL29" s="62">
        <f t="shared" si="46"/>
        <v>4.4292026833047053E-2</v>
      </c>
      <c r="AM29" s="60">
        <v>95461</v>
      </c>
      <c r="AN29" s="61">
        <f t="shared" si="47"/>
        <v>4.6455618462532718E-2</v>
      </c>
      <c r="AO29" s="60">
        <v>89676</v>
      </c>
      <c r="AP29" s="61">
        <f t="shared" si="48"/>
        <v>4.1813172389579253E-2</v>
      </c>
      <c r="AQ29" s="60">
        <v>185137</v>
      </c>
      <c r="AR29" s="62">
        <f t="shared" si="49"/>
        <v>4.4054675894011019E-2</v>
      </c>
      <c r="AS29" s="60">
        <v>93978</v>
      </c>
      <c r="AT29" s="61">
        <f t="shared" si="50"/>
        <v>4.5051298596083839E-2</v>
      </c>
      <c r="AU29" s="60">
        <v>87820</v>
      </c>
      <c r="AV29" s="61">
        <f t="shared" si="51"/>
        <v>4.0489003146173506E-2</v>
      </c>
      <c r="AW29" s="60">
        <v>181798</v>
      </c>
      <c r="AX29" s="62">
        <f t="shared" si="52"/>
        <v>4.2725674182363081E-2</v>
      </c>
    </row>
    <row r="30" spans="1:50" ht="15.75" customHeight="1">
      <c r="A30" s="127"/>
      <c r="B30" s="59" t="s">
        <v>64</v>
      </c>
      <c r="C30" s="60">
        <v>99295</v>
      </c>
      <c r="D30" s="61">
        <f t="shared" si="29"/>
        <v>4.7215343239069077E-2</v>
      </c>
      <c r="E30" s="60">
        <v>92366</v>
      </c>
      <c r="F30" s="61">
        <f t="shared" si="30"/>
        <v>4.1502717766152143E-2</v>
      </c>
      <c r="G30" s="60">
        <f t="shared" si="2"/>
        <v>191661</v>
      </c>
      <c r="H30" s="62">
        <f t="shared" si="31"/>
        <v>4.4278184571561248E-2</v>
      </c>
      <c r="I30" s="60">
        <v>99034</v>
      </c>
      <c r="J30" s="61">
        <f t="shared" si="32"/>
        <v>4.727029036904945E-2</v>
      </c>
      <c r="K30" s="60">
        <v>92698</v>
      </c>
      <c r="L30" s="61">
        <f t="shared" si="33"/>
        <v>4.1828226223840435E-2</v>
      </c>
      <c r="M30" s="60">
        <f t="shared" si="6"/>
        <v>191732</v>
      </c>
      <c r="N30" s="62">
        <f t="shared" si="34"/>
        <v>4.4472825190659621E-2</v>
      </c>
      <c r="O30" s="60">
        <v>98217</v>
      </c>
      <c r="P30" s="61">
        <f t="shared" si="35"/>
        <v>4.7233313824510043E-2</v>
      </c>
      <c r="Q30" s="60">
        <v>92189</v>
      </c>
      <c r="R30" s="61">
        <f t="shared" si="36"/>
        <v>4.198913799951174E-2</v>
      </c>
      <c r="S30" s="64">
        <v>190406</v>
      </c>
      <c r="T30" s="62">
        <f t="shared" si="37"/>
        <v>4.4539988233766752E-2</v>
      </c>
      <c r="U30" s="60">
        <v>98951</v>
      </c>
      <c r="V30" s="61">
        <f t="shared" si="38"/>
        <v>4.7825843190819076E-2</v>
      </c>
      <c r="W30" s="60">
        <v>92845</v>
      </c>
      <c r="X30" s="61">
        <f t="shared" si="39"/>
        <v>4.2525213061187846E-2</v>
      </c>
      <c r="Y30" s="60">
        <f t="shared" si="12"/>
        <v>191796</v>
      </c>
      <c r="Z30" s="62">
        <f t="shared" si="40"/>
        <v>4.5104284079196123E-2</v>
      </c>
      <c r="AA30" s="60">
        <v>100640</v>
      </c>
      <c r="AB30" s="61">
        <f t="shared" si="41"/>
        <v>4.8662035778974558E-2</v>
      </c>
      <c r="AC30" s="60">
        <v>94081</v>
      </c>
      <c r="AD30" s="61">
        <f t="shared" si="42"/>
        <v>4.3303534852807288E-2</v>
      </c>
      <c r="AE30" s="60">
        <v>194721</v>
      </c>
      <c r="AF30" s="62">
        <f t="shared" si="43"/>
        <v>4.5916793688642724E-2</v>
      </c>
      <c r="AG30" s="60">
        <v>102698</v>
      </c>
      <c r="AH30" s="61">
        <f t="shared" si="44"/>
        <v>4.9438165466552289E-2</v>
      </c>
      <c r="AI30" s="60">
        <v>95028</v>
      </c>
      <c r="AJ30" s="61">
        <f t="shared" si="45"/>
        <v>4.3704678380055199E-2</v>
      </c>
      <c r="AK30" s="60">
        <v>197726</v>
      </c>
      <c r="AL30" s="62">
        <f t="shared" si="46"/>
        <v>4.6506004883311622E-2</v>
      </c>
      <c r="AM30" s="60">
        <v>103428</v>
      </c>
      <c r="AN30" s="61">
        <f t="shared" si="47"/>
        <v>5.0332719187341779E-2</v>
      </c>
      <c r="AO30" s="60">
        <v>96245</v>
      </c>
      <c r="AP30" s="61">
        <f t="shared" si="48"/>
        <v>4.4876095907880095E-2</v>
      </c>
      <c r="AQ30" s="60">
        <v>199673</v>
      </c>
      <c r="AR30" s="62">
        <f t="shared" si="49"/>
        <v>4.7513621263090916E-2</v>
      </c>
      <c r="AS30" s="60">
        <v>103875</v>
      </c>
      <c r="AT30" s="61">
        <f t="shared" si="50"/>
        <v>4.9795735615444134E-2</v>
      </c>
      <c r="AU30" s="60">
        <v>96340</v>
      </c>
      <c r="AV30" s="61">
        <f t="shared" si="51"/>
        <v>4.4417109577571806E-2</v>
      </c>
      <c r="AW30" s="60">
        <v>200215</v>
      </c>
      <c r="AX30" s="62">
        <f t="shared" si="52"/>
        <v>4.7053987702955061E-2</v>
      </c>
    </row>
    <row r="31" spans="1:50" ht="15.75" customHeight="1">
      <c r="A31" s="127"/>
      <c r="B31" s="59" t="s">
        <v>66</v>
      </c>
      <c r="C31" s="60">
        <v>103756</v>
      </c>
      <c r="D31" s="61">
        <f t="shared" si="29"/>
        <v>4.933657438051111E-2</v>
      </c>
      <c r="E31" s="60">
        <v>93451</v>
      </c>
      <c r="F31" s="61">
        <f t="shared" si="30"/>
        <v>4.1990239676555047E-2</v>
      </c>
      <c r="G31" s="60">
        <f t="shared" si="2"/>
        <v>197207</v>
      </c>
      <c r="H31" s="62">
        <f t="shared" si="31"/>
        <v>4.5559440599829276E-2</v>
      </c>
      <c r="I31" s="60">
        <v>104404</v>
      </c>
      <c r="J31" s="61">
        <f t="shared" si="32"/>
        <v>4.9833465231034178E-2</v>
      </c>
      <c r="K31" s="60">
        <v>93714</v>
      </c>
      <c r="L31" s="61">
        <f t="shared" si="33"/>
        <v>4.2286677084090084E-2</v>
      </c>
      <c r="M31" s="60">
        <f t="shared" si="6"/>
        <v>198118</v>
      </c>
      <c r="N31" s="62">
        <f t="shared" si="34"/>
        <v>4.5954077468148787E-2</v>
      </c>
      <c r="O31" s="60">
        <v>105840</v>
      </c>
      <c r="P31" s="61">
        <f t="shared" si="35"/>
        <v>5.0899273396521401E-2</v>
      </c>
      <c r="Q31" s="60">
        <v>94783</v>
      </c>
      <c r="R31" s="61">
        <f t="shared" si="36"/>
        <v>4.3170621950641842E-2</v>
      </c>
      <c r="S31" s="60">
        <f t="shared" ref="S31:S49" si="53">SUM(O31,Q31)</f>
        <v>200623</v>
      </c>
      <c r="T31" s="62">
        <f t="shared" si="37"/>
        <v>4.6929960502415824E-2</v>
      </c>
      <c r="U31" s="60">
        <v>105132</v>
      </c>
      <c r="V31" s="61">
        <f t="shared" si="38"/>
        <v>5.0813296948360211E-2</v>
      </c>
      <c r="W31" s="60">
        <v>95197</v>
      </c>
      <c r="X31" s="61">
        <f t="shared" si="39"/>
        <v>4.3602484870331193E-2</v>
      </c>
      <c r="Y31" s="60">
        <f t="shared" si="12"/>
        <v>200329</v>
      </c>
      <c r="Z31" s="62">
        <f t="shared" si="40"/>
        <v>4.7110972727800786E-2</v>
      </c>
      <c r="AA31" s="60">
        <v>104110</v>
      </c>
      <c r="AB31" s="61">
        <f t="shared" si="41"/>
        <v>5.0339870279700327E-2</v>
      </c>
      <c r="AC31" s="60">
        <v>94718</v>
      </c>
      <c r="AD31" s="61">
        <f t="shared" si="42"/>
        <v>4.3596732753565556E-2</v>
      </c>
      <c r="AE31" s="60">
        <v>198828</v>
      </c>
      <c r="AF31" s="62">
        <f t="shared" si="43"/>
        <v>4.6885257653388468E-2</v>
      </c>
      <c r="AG31" s="60">
        <v>106458</v>
      </c>
      <c r="AH31" s="61">
        <f t="shared" si="44"/>
        <v>5.1248205605155146E-2</v>
      </c>
      <c r="AI31" s="60">
        <v>95710</v>
      </c>
      <c r="AJ31" s="61">
        <f t="shared" si="45"/>
        <v>4.4018339518405974E-2</v>
      </c>
      <c r="AK31" s="60">
        <v>202168</v>
      </c>
      <c r="AL31" s="62">
        <f t="shared" si="46"/>
        <v>4.7550782371814246E-2</v>
      </c>
      <c r="AM31" s="60">
        <v>107704</v>
      </c>
      <c r="AN31" s="61">
        <f t="shared" si="47"/>
        <v>5.2413613212606444E-2</v>
      </c>
      <c r="AO31" s="60">
        <v>97168</v>
      </c>
      <c r="AP31" s="61">
        <f t="shared" si="48"/>
        <v>4.5306462540151624E-2</v>
      </c>
      <c r="AQ31" s="60">
        <v>204872</v>
      </c>
      <c r="AR31" s="62">
        <f t="shared" si="49"/>
        <v>4.875076057059273E-2</v>
      </c>
      <c r="AS31" s="60">
        <v>109145</v>
      </c>
      <c r="AT31" s="61">
        <f t="shared" si="50"/>
        <v>5.2322075222600718E-2</v>
      </c>
      <c r="AU31" s="60">
        <v>97870</v>
      </c>
      <c r="AV31" s="61">
        <f t="shared" si="51"/>
        <v>4.5122508971942622E-2</v>
      </c>
      <c r="AW31" s="60">
        <v>207015</v>
      </c>
      <c r="AX31" s="62">
        <f t="shared" si="52"/>
        <v>4.8652105308429644E-2</v>
      </c>
    </row>
    <row r="32" spans="1:50" ht="15.75" customHeight="1">
      <c r="A32" s="127"/>
      <c r="B32" s="59" t="s">
        <v>69</v>
      </c>
      <c r="C32" s="60">
        <v>107779</v>
      </c>
      <c r="D32" s="61">
        <f t="shared" si="29"/>
        <v>5.1249534004367048E-2</v>
      </c>
      <c r="E32" s="60">
        <v>100917</v>
      </c>
      <c r="F32" s="61">
        <f t="shared" si="30"/>
        <v>4.5344929614866678E-2</v>
      </c>
      <c r="G32" s="60">
        <f t="shared" si="2"/>
        <v>208696</v>
      </c>
      <c r="H32" s="62">
        <f t="shared" si="31"/>
        <v>4.8213668964194829E-2</v>
      </c>
      <c r="I32" s="60">
        <v>107637</v>
      </c>
      <c r="J32" s="61">
        <f t="shared" si="32"/>
        <v>5.137662059952517E-2</v>
      </c>
      <c r="K32" s="60">
        <v>100435</v>
      </c>
      <c r="L32" s="61">
        <f t="shared" si="33"/>
        <v>4.5319401721627371E-2</v>
      </c>
      <c r="M32" s="60">
        <f t="shared" si="6"/>
        <v>208072</v>
      </c>
      <c r="N32" s="62">
        <f t="shared" si="34"/>
        <v>4.8262938284015858E-2</v>
      </c>
      <c r="O32" s="60">
        <v>106681</v>
      </c>
      <c r="P32" s="61">
        <f t="shared" si="35"/>
        <v>5.1303716791518329E-2</v>
      </c>
      <c r="Q32" s="60">
        <v>98766</v>
      </c>
      <c r="R32" s="61">
        <f t="shared" si="36"/>
        <v>4.4984750931887495E-2</v>
      </c>
      <c r="S32" s="60">
        <f t="shared" si="53"/>
        <v>205447</v>
      </c>
      <c r="T32" s="62">
        <f t="shared" si="37"/>
        <v>4.8058396072931935E-2</v>
      </c>
      <c r="U32" s="60">
        <v>106933</v>
      </c>
      <c r="V32" s="61">
        <f t="shared" si="38"/>
        <v>5.1683771663993863E-2</v>
      </c>
      <c r="W32" s="60">
        <v>98120</v>
      </c>
      <c r="X32" s="61">
        <f t="shared" si="39"/>
        <v>4.4941288228377958E-2</v>
      </c>
      <c r="Y32" s="60">
        <f t="shared" si="12"/>
        <v>205053</v>
      </c>
      <c r="Z32" s="62">
        <f t="shared" si="40"/>
        <v>4.8221906417711541E-2</v>
      </c>
      <c r="AA32" s="60">
        <v>107133</v>
      </c>
      <c r="AB32" s="61">
        <f t="shared" si="41"/>
        <v>5.180156875108189E-2</v>
      </c>
      <c r="AC32" s="60">
        <v>97856</v>
      </c>
      <c r="AD32" s="61">
        <f t="shared" si="42"/>
        <v>4.5041089131241274E-2</v>
      </c>
      <c r="AE32" s="60">
        <v>204989</v>
      </c>
      <c r="AF32" s="62">
        <f t="shared" si="43"/>
        <v>4.8338071504569015E-2</v>
      </c>
      <c r="AG32" s="60">
        <v>112143</v>
      </c>
      <c r="AH32" s="61">
        <f t="shared" si="44"/>
        <v>5.3984928527484211E-2</v>
      </c>
      <c r="AI32" s="60">
        <v>99597</v>
      </c>
      <c r="AJ32" s="61">
        <f t="shared" si="45"/>
        <v>4.5806024041528365E-2</v>
      </c>
      <c r="AK32" s="60">
        <v>211740</v>
      </c>
      <c r="AL32" s="62">
        <f t="shared" si="46"/>
        <v>4.9802157905345791E-2</v>
      </c>
      <c r="AM32" s="60">
        <v>115618</v>
      </c>
      <c r="AN32" s="61">
        <f t="shared" si="47"/>
        <v>5.6264921752350254E-2</v>
      </c>
      <c r="AO32" s="60">
        <v>100992</v>
      </c>
      <c r="AP32" s="61">
        <f t="shared" si="48"/>
        <v>4.7089476626615681E-2</v>
      </c>
      <c r="AQ32" s="60">
        <v>216610</v>
      </c>
      <c r="AR32" s="62">
        <f t="shared" si="49"/>
        <v>5.1543901788414677E-2</v>
      </c>
      <c r="AS32" s="60">
        <v>118608</v>
      </c>
      <c r="AT32" s="61">
        <f t="shared" si="50"/>
        <v>5.6858460744901057E-2</v>
      </c>
      <c r="AU32" s="60">
        <v>102904</v>
      </c>
      <c r="AV32" s="61">
        <f t="shared" si="51"/>
        <v>4.7443411293029362E-2</v>
      </c>
      <c r="AW32" s="60">
        <v>221512</v>
      </c>
      <c r="AX32" s="62">
        <f t="shared" si="52"/>
        <v>5.2059151032924515E-2</v>
      </c>
    </row>
    <row r="33" spans="1:50" ht="15.75" customHeight="1">
      <c r="A33" s="127"/>
      <c r="B33" s="59" t="s">
        <v>71</v>
      </c>
      <c r="C33" s="60">
        <v>111861</v>
      </c>
      <c r="D33" s="61">
        <f t="shared" si="29"/>
        <v>5.3190548467349871E-2</v>
      </c>
      <c r="E33" s="60">
        <v>108915</v>
      </c>
      <c r="F33" s="61">
        <f t="shared" si="30"/>
        <v>4.8938662554408117E-2</v>
      </c>
      <c r="G33" s="60">
        <f t="shared" si="2"/>
        <v>220776</v>
      </c>
      <c r="H33" s="62">
        <f t="shared" si="31"/>
        <v>5.1004432184800275E-2</v>
      </c>
      <c r="I33" s="60">
        <v>111511</v>
      </c>
      <c r="J33" s="61">
        <f t="shared" si="32"/>
        <v>5.3225734084688822E-2</v>
      </c>
      <c r="K33" s="60">
        <v>107779</v>
      </c>
      <c r="L33" s="61">
        <f t="shared" si="33"/>
        <v>4.863324337288074E-2</v>
      </c>
      <c r="M33" s="60">
        <f t="shared" si="6"/>
        <v>219290</v>
      </c>
      <c r="N33" s="62">
        <f t="shared" si="34"/>
        <v>5.0864987774913675E-2</v>
      </c>
      <c r="O33" s="60">
        <v>111252</v>
      </c>
      <c r="P33" s="61">
        <f t="shared" si="35"/>
        <v>5.3501945993100895E-2</v>
      </c>
      <c r="Q33" s="60">
        <v>106282</v>
      </c>
      <c r="R33" s="61">
        <f t="shared" si="36"/>
        <v>4.8408048301468797E-2</v>
      </c>
      <c r="S33" s="60">
        <f t="shared" si="53"/>
        <v>217534</v>
      </c>
      <c r="T33" s="62">
        <f t="shared" si="37"/>
        <v>5.0885800869952716E-2</v>
      </c>
      <c r="U33" s="60">
        <v>111594</v>
      </c>
      <c r="V33" s="61">
        <f t="shared" si="38"/>
        <v>5.3936566027996326E-2</v>
      </c>
      <c r="W33" s="60">
        <v>105817</v>
      </c>
      <c r="X33" s="61">
        <f t="shared" si="39"/>
        <v>4.8466696865697823E-2</v>
      </c>
      <c r="Y33" s="60">
        <f t="shared" si="12"/>
        <v>217411</v>
      </c>
      <c r="Z33" s="62">
        <f t="shared" si="40"/>
        <v>5.1128112713206261E-2</v>
      </c>
      <c r="AA33" s="60">
        <v>113077</v>
      </c>
      <c r="AB33" s="61">
        <f t="shared" si="41"/>
        <v>5.4675646062987936E-2</v>
      </c>
      <c r="AC33" s="60">
        <v>106173</v>
      </c>
      <c r="AD33" s="61">
        <f t="shared" si="42"/>
        <v>4.8869231895144701E-2</v>
      </c>
      <c r="AE33" s="60">
        <v>219250</v>
      </c>
      <c r="AF33" s="62">
        <f t="shared" si="43"/>
        <v>5.1700931159119549E-2</v>
      </c>
      <c r="AG33" s="60">
        <v>115065</v>
      </c>
      <c r="AH33" s="61">
        <f t="shared" si="44"/>
        <v>5.5391560784132494E-2</v>
      </c>
      <c r="AI33" s="60">
        <v>107203</v>
      </c>
      <c r="AJ33" s="61">
        <f t="shared" si="45"/>
        <v>4.9304127587416945E-2</v>
      </c>
      <c r="AK33" s="60">
        <v>222268</v>
      </c>
      <c r="AL33" s="62">
        <f t="shared" si="46"/>
        <v>5.2278388747073766E-2</v>
      </c>
      <c r="AM33" s="60">
        <v>117587</v>
      </c>
      <c r="AN33" s="61">
        <f t="shared" si="47"/>
        <v>5.7223125759774507E-2</v>
      </c>
      <c r="AO33" s="60">
        <v>107671</v>
      </c>
      <c r="AP33" s="61">
        <f t="shared" si="48"/>
        <v>5.0203689776064805E-2</v>
      </c>
      <c r="AQ33" s="60">
        <v>225258</v>
      </c>
      <c r="AR33" s="62">
        <f t="shared" si="49"/>
        <v>5.360175536242423E-2</v>
      </c>
      <c r="AS33" s="60">
        <v>118344</v>
      </c>
      <c r="AT33" s="61">
        <f t="shared" si="50"/>
        <v>5.6731904073878417E-2</v>
      </c>
      <c r="AU33" s="60">
        <v>107594</v>
      </c>
      <c r="AV33" s="61">
        <f t="shared" si="51"/>
        <v>4.9605714011721619E-2</v>
      </c>
      <c r="AW33" s="60">
        <v>225938</v>
      </c>
      <c r="AX33" s="62">
        <f t="shared" si="52"/>
        <v>5.309933758025253E-2</v>
      </c>
    </row>
    <row r="34" spans="1:50" ht="15.75" customHeight="1">
      <c r="A34" s="127"/>
      <c r="B34" s="59" t="s">
        <v>72</v>
      </c>
      <c r="C34" s="60">
        <v>123536</v>
      </c>
      <c r="D34" s="61">
        <f t="shared" si="29"/>
        <v>5.8742078074239763E-2</v>
      </c>
      <c r="E34" s="60">
        <v>122647</v>
      </c>
      <c r="F34" s="61">
        <f t="shared" si="30"/>
        <v>5.5108847691415254E-2</v>
      </c>
      <c r="G34" s="60">
        <f t="shared" si="2"/>
        <v>246183</v>
      </c>
      <c r="H34" s="62">
        <f t="shared" si="31"/>
        <v>5.6874044862442866E-2</v>
      </c>
      <c r="I34" s="60">
        <v>120239</v>
      </c>
      <c r="J34" s="61">
        <f t="shared" si="32"/>
        <v>5.7391728534484487E-2</v>
      </c>
      <c r="K34" s="60">
        <v>119838</v>
      </c>
      <c r="L34" s="61">
        <f t="shared" si="33"/>
        <v>5.4074639951375333E-2</v>
      </c>
      <c r="M34" s="60">
        <f t="shared" si="6"/>
        <v>240077</v>
      </c>
      <c r="N34" s="62">
        <f t="shared" si="34"/>
        <v>5.5686596151388344E-2</v>
      </c>
      <c r="O34" s="60">
        <v>117626</v>
      </c>
      <c r="P34" s="61">
        <f t="shared" si="35"/>
        <v>5.6567251819153688E-2</v>
      </c>
      <c r="Q34" s="60">
        <v>116747</v>
      </c>
      <c r="R34" s="61">
        <f t="shared" si="36"/>
        <v>5.3174520756586977E-2</v>
      </c>
      <c r="S34" s="60">
        <f t="shared" si="53"/>
        <v>234373</v>
      </c>
      <c r="T34" s="62">
        <f t="shared" si="37"/>
        <v>5.4824798915541602E-2</v>
      </c>
      <c r="U34" s="60">
        <v>115942</v>
      </c>
      <c r="V34" s="61">
        <f t="shared" si="38"/>
        <v>5.6038078556355626E-2</v>
      </c>
      <c r="W34" s="60">
        <v>114449</v>
      </c>
      <c r="X34" s="61">
        <f t="shared" si="39"/>
        <v>5.2420357689050436E-2</v>
      </c>
      <c r="Y34" s="60">
        <f t="shared" si="12"/>
        <v>230391</v>
      </c>
      <c r="Z34" s="62">
        <f t="shared" si="40"/>
        <v>5.4180593512325979E-2</v>
      </c>
      <c r="AA34" s="60">
        <v>114619</v>
      </c>
      <c r="AB34" s="61">
        <f t="shared" si="41"/>
        <v>5.5421242835356564E-2</v>
      </c>
      <c r="AC34" s="60">
        <v>112133</v>
      </c>
      <c r="AD34" s="61">
        <f t="shared" si="42"/>
        <v>5.1612496398314639E-2</v>
      </c>
      <c r="AE34" s="60">
        <v>226752</v>
      </c>
      <c r="AF34" s="62">
        <f t="shared" si="43"/>
        <v>5.3469963704413571E-2</v>
      </c>
      <c r="AG34" s="60">
        <v>115783</v>
      </c>
      <c r="AH34" s="61">
        <f t="shared" si="44"/>
        <v>5.5737201427621022E-2</v>
      </c>
      <c r="AI34" s="60">
        <v>112300</v>
      </c>
      <c r="AJ34" s="61">
        <f t="shared" si="45"/>
        <v>5.1648307678581036E-2</v>
      </c>
      <c r="AK34" s="60">
        <v>228083</v>
      </c>
      <c r="AL34" s="62">
        <f t="shared" si="46"/>
        <v>5.3646101735737153E-2</v>
      </c>
      <c r="AM34" s="60">
        <v>117347</v>
      </c>
      <c r="AN34" s="61">
        <f t="shared" si="47"/>
        <v>5.7106330959479014E-2</v>
      </c>
      <c r="AO34" s="60">
        <v>112344</v>
      </c>
      <c r="AP34" s="61">
        <f t="shared" si="48"/>
        <v>5.2382566561118823E-2</v>
      </c>
      <c r="AQ34" s="60">
        <v>229691</v>
      </c>
      <c r="AR34" s="62">
        <f t="shared" si="49"/>
        <v>5.4656619480553781E-2</v>
      </c>
      <c r="AS34" s="60">
        <v>119116</v>
      </c>
      <c r="AT34" s="61">
        <f t="shared" si="50"/>
        <v>5.7101986460353728E-2</v>
      </c>
      <c r="AU34" s="60">
        <v>112427</v>
      </c>
      <c r="AV34" s="61">
        <f t="shared" si="51"/>
        <v>5.1833946216292975E-2</v>
      </c>
      <c r="AW34" s="60">
        <v>231543</v>
      </c>
      <c r="AX34" s="62">
        <f t="shared" si="52"/>
        <v>5.4416609518294454E-2</v>
      </c>
    </row>
    <row r="35" spans="1:50" ht="15.75" customHeight="1">
      <c r="A35" s="127"/>
      <c r="B35" s="59" t="s">
        <v>73</v>
      </c>
      <c r="C35" s="60">
        <v>152458</v>
      </c>
      <c r="D35" s="61">
        <f t="shared" si="29"/>
        <v>7.2494655315393453E-2</v>
      </c>
      <c r="E35" s="60">
        <v>153647</v>
      </c>
      <c r="F35" s="61">
        <f t="shared" si="30"/>
        <v>6.903804513149836E-2</v>
      </c>
      <c r="G35" s="60">
        <f t="shared" si="2"/>
        <v>306105</v>
      </c>
      <c r="H35" s="62">
        <f t="shared" si="31"/>
        <v>7.0717431758562016E-2</v>
      </c>
      <c r="I35" s="60">
        <v>144473</v>
      </c>
      <c r="J35" s="61">
        <f t="shared" si="32"/>
        <v>6.8958950062480373E-2</v>
      </c>
      <c r="K35" s="60">
        <v>145580</v>
      </c>
      <c r="L35" s="61">
        <f t="shared" si="33"/>
        <v>6.56902325149053E-2</v>
      </c>
      <c r="M35" s="60">
        <f t="shared" si="6"/>
        <v>290053</v>
      </c>
      <c r="N35" s="62">
        <f t="shared" si="34"/>
        <v>6.7278682562255623E-2</v>
      </c>
      <c r="O35" s="60">
        <v>137203</v>
      </c>
      <c r="P35" s="61">
        <f t="shared" si="35"/>
        <v>6.598198231125213E-2</v>
      </c>
      <c r="Q35" s="60">
        <v>137994</v>
      </c>
      <c r="R35" s="61">
        <f t="shared" si="36"/>
        <v>6.2851849017828837E-2</v>
      </c>
      <c r="S35" s="60">
        <f t="shared" si="53"/>
        <v>275197</v>
      </c>
      <c r="T35" s="62">
        <f t="shared" si="37"/>
        <v>6.4374395460058548E-2</v>
      </c>
      <c r="U35" s="60">
        <v>131442</v>
      </c>
      <c r="V35" s="61">
        <f t="shared" si="38"/>
        <v>6.3529671056256537E-2</v>
      </c>
      <c r="W35" s="60">
        <v>132137</v>
      </c>
      <c r="X35" s="61">
        <f t="shared" si="39"/>
        <v>6.052188139658763E-2</v>
      </c>
      <c r="Y35" s="60">
        <f t="shared" si="12"/>
        <v>263579</v>
      </c>
      <c r="Z35" s="62">
        <f t="shared" si="40"/>
        <v>6.1985349503172298E-2</v>
      </c>
      <c r="AA35" s="60">
        <v>128061</v>
      </c>
      <c r="AB35" s="61">
        <f t="shared" si="41"/>
        <v>6.1920796541049893E-2</v>
      </c>
      <c r="AC35" s="60">
        <v>127669</v>
      </c>
      <c r="AD35" s="61">
        <f t="shared" si="42"/>
        <v>5.8763395277718705E-2</v>
      </c>
      <c r="AE35" s="60">
        <v>255730</v>
      </c>
      <c r="AF35" s="62">
        <f t="shared" si="43"/>
        <v>6.0303211518000652E-2</v>
      </c>
      <c r="AG35" s="60">
        <v>125062</v>
      </c>
      <c r="AH35" s="61">
        <f t="shared" si="44"/>
        <v>6.0204053142008239E-2</v>
      </c>
      <c r="AI35" s="60">
        <v>124538</v>
      </c>
      <c r="AJ35" s="61">
        <f t="shared" si="45"/>
        <v>5.7276731448576361E-2</v>
      </c>
      <c r="AK35" s="60">
        <v>249600</v>
      </c>
      <c r="AL35" s="62">
        <f t="shared" si="46"/>
        <v>5.8706992600237602E-2</v>
      </c>
      <c r="AM35" s="60">
        <v>123573</v>
      </c>
      <c r="AN35" s="61">
        <f t="shared" si="47"/>
        <v>6.0136182737144543E-2</v>
      </c>
      <c r="AO35" s="60">
        <v>122668</v>
      </c>
      <c r="AP35" s="61">
        <f t="shared" si="48"/>
        <v>5.7196331579072522E-2</v>
      </c>
      <c r="AQ35" s="60">
        <v>246241</v>
      </c>
      <c r="AR35" s="62">
        <f t="shared" si="49"/>
        <v>5.8594810582526281E-2</v>
      </c>
      <c r="AS35" s="60">
        <v>122322</v>
      </c>
      <c r="AT35" s="61">
        <f t="shared" si="50"/>
        <v>5.8638883003151454E-2</v>
      </c>
      <c r="AU35" s="60">
        <v>120976</v>
      </c>
      <c r="AV35" s="61">
        <f t="shared" si="51"/>
        <v>5.5775422963009406E-2</v>
      </c>
      <c r="AW35" s="60">
        <v>243298</v>
      </c>
      <c r="AX35" s="62">
        <f t="shared" si="52"/>
        <v>5.7179237820111181E-2</v>
      </c>
    </row>
    <row r="36" spans="1:50" ht="15.75" customHeight="1">
      <c r="A36" s="127"/>
      <c r="B36" s="59" t="s">
        <v>74</v>
      </c>
      <c r="C36" s="60">
        <v>173348</v>
      </c>
      <c r="D36" s="61">
        <f t="shared" si="29"/>
        <v>8.2427970389306063E-2</v>
      </c>
      <c r="E36" s="60">
        <v>174382</v>
      </c>
      <c r="F36" s="61">
        <f t="shared" si="30"/>
        <v>7.8354880903115237E-2</v>
      </c>
      <c r="G36" s="60">
        <f t="shared" si="2"/>
        <v>347730</v>
      </c>
      <c r="H36" s="62">
        <f t="shared" si="31"/>
        <v>8.0333782673934664E-2</v>
      </c>
      <c r="I36" s="60">
        <v>170828</v>
      </c>
      <c r="J36" s="61">
        <f t="shared" si="32"/>
        <v>8.153855406389704E-2</v>
      </c>
      <c r="K36" s="60">
        <v>171864</v>
      </c>
      <c r="L36" s="61">
        <f t="shared" si="33"/>
        <v>7.7550392368056623E-2</v>
      </c>
      <c r="M36" s="60">
        <f t="shared" si="6"/>
        <v>342692</v>
      </c>
      <c r="N36" s="62">
        <f t="shared" si="34"/>
        <v>7.9488459987052382E-2</v>
      </c>
      <c r="O36" s="60">
        <v>167766</v>
      </c>
      <c r="P36" s="61">
        <f t="shared" si="35"/>
        <v>8.0679965047626701E-2</v>
      </c>
      <c r="Q36" s="60">
        <v>169056</v>
      </c>
      <c r="R36" s="61">
        <f t="shared" si="36"/>
        <v>7.6999595544429991E-2</v>
      </c>
      <c r="S36" s="60">
        <f t="shared" si="53"/>
        <v>336822</v>
      </c>
      <c r="T36" s="62">
        <f t="shared" si="37"/>
        <v>7.8789785599580817E-2</v>
      </c>
      <c r="U36" s="60">
        <v>162878</v>
      </c>
      <c r="V36" s="61">
        <f t="shared" si="38"/>
        <v>7.8723587303152362E-2</v>
      </c>
      <c r="W36" s="60">
        <v>164421</v>
      </c>
      <c r="X36" s="61">
        <f t="shared" si="39"/>
        <v>7.5308719443519495E-2</v>
      </c>
      <c r="Y36" s="60">
        <f t="shared" si="12"/>
        <v>327299</v>
      </c>
      <c r="Z36" s="62">
        <f t="shared" si="40"/>
        <v>7.6970255244305466E-2</v>
      </c>
      <c r="AA36" s="60">
        <v>158068</v>
      </c>
      <c r="AB36" s="61">
        <f t="shared" si="41"/>
        <v>7.6429955003089731E-2</v>
      </c>
      <c r="AC36" s="60">
        <v>159451</v>
      </c>
      <c r="AD36" s="61">
        <f t="shared" si="42"/>
        <v>7.3391991324656153E-2</v>
      </c>
      <c r="AE36" s="60">
        <v>317519</v>
      </c>
      <c r="AF36" s="62">
        <f t="shared" si="43"/>
        <v>7.4873559683979379E-2</v>
      </c>
      <c r="AG36" s="60">
        <v>152650</v>
      </c>
      <c r="AH36" s="61">
        <f t="shared" si="44"/>
        <v>7.3484741265352843E-2</v>
      </c>
      <c r="AI36" s="60">
        <v>154709</v>
      </c>
      <c r="AJ36" s="61">
        <f t="shared" si="45"/>
        <v>7.1152787467903766E-2</v>
      </c>
      <c r="AK36" s="60">
        <v>307359</v>
      </c>
      <c r="AL36" s="62">
        <f t="shared" si="46"/>
        <v>7.2292157606636334E-2</v>
      </c>
      <c r="AM36" s="60">
        <v>145535</v>
      </c>
      <c r="AN36" s="61">
        <f t="shared" si="47"/>
        <v>7.0823880254184415E-2</v>
      </c>
      <c r="AO36" s="60">
        <v>147493</v>
      </c>
      <c r="AP36" s="61">
        <f t="shared" si="48"/>
        <v>6.8771468790492576E-2</v>
      </c>
      <c r="AQ36" s="60">
        <v>293028</v>
      </c>
      <c r="AR36" s="62">
        <f t="shared" si="49"/>
        <v>6.9728112521377478E-2</v>
      </c>
      <c r="AS36" s="60">
        <v>139305</v>
      </c>
      <c r="AT36" s="61">
        <f t="shared" si="50"/>
        <v>6.6780216124278646E-2</v>
      </c>
      <c r="AU36" s="60">
        <v>140961</v>
      </c>
      <c r="AV36" s="61">
        <f t="shared" si="51"/>
        <v>6.4989414398630874E-2</v>
      </c>
      <c r="AW36" s="60">
        <v>280266</v>
      </c>
      <c r="AX36" s="62">
        <f t="shared" si="52"/>
        <v>6.5867357178814784E-2</v>
      </c>
    </row>
    <row r="37" spans="1:50" ht="15.75" customHeight="1">
      <c r="A37" s="127"/>
      <c r="B37" s="59" t="s">
        <v>75</v>
      </c>
      <c r="C37" s="60">
        <v>177591</v>
      </c>
      <c r="D37" s="61">
        <f t="shared" si="29"/>
        <v>8.4445541277702971E-2</v>
      </c>
      <c r="E37" s="60">
        <v>181108</v>
      </c>
      <c r="F37" s="61">
        <f t="shared" si="30"/>
        <v>8.1377067418663601E-2</v>
      </c>
      <c r="G37" s="60">
        <f t="shared" si="2"/>
        <v>358699</v>
      </c>
      <c r="H37" s="62">
        <f t="shared" si="31"/>
        <v>8.2867878846684756E-2</v>
      </c>
      <c r="I37" s="60">
        <v>177034</v>
      </c>
      <c r="J37" s="61">
        <f t="shared" si="32"/>
        <v>8.4500763224693534E-2</v>
      </c>
      <c r="K37" s="60">
        <v>180245</v>
      </c>
      <c r="L37" s="61">
        <f t="shared" si="33"/>
        <v>8.1332160733954564E-2</v>
      </c>
      <c r="M37" s="60">
        <f t="shared" si="6"/>
        <v>357279</v>
      </c>
      <c r="N37" s="62">
        <f t="shared" si="34"/>
        <v>8.287195935625602E-2</v>
      </c>
      <c r="O37" s="60">
        <v>175068</v>
      </c>
      <c r="P37" s="61">
        <f t="shared" si="35"/>
        <v>8.4191553240572647E-2</v>
      </c>
      <c r="Q37" s="60">
        <v>178231</v>
      </c>
      <c r="R37" s="61">
        <f t="shared" si="36"/>
        <v>8.1178514299872828E-2</v>
      </c>
      <c r="S37" s="60">
        <f t="shared" si="53"/>
        <v>353299</v>
      </c>
      <c r="T37" s="62">
        <f t="shared" si="37"/>
        <v>8.2644104193153364E-2</v>
      </c>
      <c r="U37" s="60">
        <v>173352</v>
      </c>
      <c r="V37" s="61">
        <f t="shared" si="38"/>
        <v>8.3785970518891861E-2</v>
      </c>
      <c r="W37" s="60">
        <v>177191</v>
      </c>
      <c r="X37" s="61">
        <f t="shared" si="39"/>
        <v>8.1157682454897254E-2</v>
      </c>
      <c r="Y37" s="60">
        <f t="shared" si="12"/>
        <v>350543</v>
      </c>
      <c r="Z37" s="62">
        <f t="shared" si="40"/>
        <v>8.24365005212499E-2</v>
      </c>
      <c r="AA37" s="60">
        <v>173326</v>
      </c>
      <c r="AB37" s="61">
        <f t="shared" si="41"/>
        <v>8.3807591548355959E-2</v>
      </c>
      <c r="AC37" s="60">
        <v>176157</v>
      </c>
      <c r="AD37" s="61">
        <f t="shared" si="42"/>
        <v>8.1081416960554986E-2</v>
      </c>
      <c r="AE37" s="60">
        <v>349483</v>
      </c>
      <c r="AF37" s="62">
        <f t="shared" si="43"/>
        <v>8.2410930555450748E-2</v>
      </c>
      <c r="AG37" s="60">
        <v>172098</v>
      </c>
      <c r="AH37" s="61">
        <f t="shared" si="44"/>
        <v>8.2846885046083812E-2</v>
      </c>
      <c r="AI37" s="60">
        <v>174530</v>
      </c>
      <c r="AJ37" s="61">
        <f t="shared" si="45"/>
        <v>8.0268736768857957E-2</v>
      </c>
      <c r="AK37" s="60">
        <v>346628</v>
      </c>
      <c r="AL37" s="62">
        <f t="shared" si="46"/>
        <v>8.1528395156390862E-2</v>
      </c>
      <c r="AM37" s="60">
        <v>170411</v>
      </c>
      <c r="AN37" s="61">
        <f t="shared" si="47"/>
        <v>8.2929661304812038E-2</v>
      </c>
      <c r="AO37" s="60">
        <v>172418</v>
      </c>
      <c r="AP37" s="61">
        <f t="shared" si="48"/>
        <v>8.0393232939320172E-2</v>
      </c>
      <c r="AQ37" s="60">
        <v>342829</v>
      </c>
      <c r="AR37" s="62">
        <f t="shared" si="49"/>
        <v>8.1578617359403596E-2</v>
      </c>
      <c r="AS37" s="60">
        <v>168232</v>
      </c>
      <c r="AT37" s="61">
        <f t="shared" si="50"/>
        <v>8.0647279846521272E-2</v>
      </c>
      <c r="AU37" s="60">
        <v>170608</v>
      </c>
      <c r="AV37" s="61">
        <f t="shared" si="51"/>
        <v>7.8658026061971878E-2</v>
      </c>
      <c r="AW37" s="60">
        <v>338840</v>
      </c>
      <c r="AX37" s="62">
        <f t="shared" si="52"/>
        <v>7.963326021161897E-2</v>
      </c>
    </row>
    <row r="38" spans="1:50" ht="15.75" customHeight="1">
      <c r="A38" s="127"/>
      <c r="B38" s="59" t="s">
        <v>76</v>
      </c>
      <c r="C38" s="60">
        <v>156885</v>
      </c>
      <c r="D38" s="61">
        <f t="shared" si="29"/>
        <v>7.4599719261406433E-2</v>
      </c>
      <c r="E38" s="60">
        <v>163825</v>
      </c>
      <c r="F38" s="61">
        <f t="shared" si="30"/>
        <v>7.3611315181342424E-2</v>
      </c>
      <c r="G38" s="60">
        <f t="shared" si="2"/>
        <v>320710</v>
      </c>
      <c r="H38" s="62">
        <f t="shared" si="31"/>
        <v>7.4091529178838711E-2</v>
      </c>
      <c r="I38" s="60">
        <v>162045</v>
      </c>
      <c r="J38" s="61">
        <f t="shared" si="32"/>
        <v>7.7346307357600605E-2</v>
      </c>
      <c r="K38" s="60">
        <v>169374</v>
      </c>
      <c r="L38" s="61">
        <f t="shared" si="33"/>
        <v>7.6426826775515655E-2</v>
      </c>
      <c r="M38" s="60">
        <f t="shared" si="6"/>
        <v>331419</v>
      </c>
      <c r="N38" s="62">
        <f t="shared" si="34"/>
        <v>7.6873653077541682E-2</v>
      </c>
      <c r="O38" s="60">
        <v>165677</v>
      </c>
      <c r="P38" s="61">
        <f t="shared" si="35"/>
        <v>7.9675348814394142E-2</v>
      </c>
      <c r="Q38" s="60">
        <v>172154</v>
      </c>
      <c r="R38" s="61">
        <f t="shared" si="36"/>
        <v>7.8410635359619299E-2</v>
      </c>
      <c r="S38" s="60">
        <f t="shared" si="53"/>
        <v>337831</v>
      </c>
      <c r="T38" s="62">
        <f t="shared" si="37"/>
        <v>7.9025812027990999E-2</v>
      </c>
      <c r="U38" s="60">
        <v>168935</v>
      </c>
      <c r="V38" s="61">
        <f t="shared" si="38"/>
        <v>8.1651108320694291E-2</v>
      </c>
      <c r="W38" s="60">
        <v>174891</v>
      </c>
      <c r="X38" s="61">
        <f t="shared" si="39"/>
        <v>8.0104227879629536E-2</v>
      </c>
      <c r="Y38" s="60">
        <f t="shared" si="12"/>
        <v>343826</v>
      </c>
      <c r="Z38" s="62">
        <f t="shared" si="40"/>
        <v>8.0856876982907278E-2</v>
      </c>
      <c r="AA38" s="60">
        <v>172830</v>
      </c>
      <c r="AB38" s="61">
        <f t="shared" si="41"/>
        <v>8.3567762755168654E-2</v>
      </c>
      <c r="AC38" s="60">
        <v>177755</v>
      </c>
      <c r="AD38" s="61">
        <f t="shared" si="42"/>
        <v>8.1816943248485458E-2</v>
      </c>
      <c r="AE38" s="60">
        <v>350585</v>
      </c>
      <c r="AF38" s="62">
        <f t="shared" si="43"/>
        <v>8.2670791107958622E-2</v>
      </c>
      <c r="AG38" s="60">
        <v>174968</v>
      </c>
      <c r="AH38" s="61">
        <f t="shared" si="44"/>
        <v>8.4228484832730141E-2</v>
      </c>
      <c r="AI38" s="60">
        <v>179657</v>
      </c>
      <c r="AJ38" s="61">
        <f t="shared" si="45"/>
        <v>8.2626714270799942E-2</v>
      </c>
      <c r="AK38" s="60">
        <v>354625</v>
      </c>
      <c r="AL38" s="62">
        <f t="shared" si="46"/>
        <v>8.3409323921711784E-2</v>
      </c>
      <c r="AM38" s="60">
        <v>174576</v>
      </c>
      <c r="AN38" s="61">
        <f t="shared" si="47"/>
        <v>8.4956537734940038E-2</v>
      </c>
      <c r="AO38" s="60">
        <v>179448</v>
      </c>
      <c r="AP38" s="61">
        <f t="shared" si="48"/>
        <v>8.3671106639069737E-2</v>
      </c>
      <c r="AQ38" s="60">
        <v>354024</v>
      </c>
      <c r="AR38" s="62">
        <f t="shared" si="49"/>
        <v>8.4242547835934239E-2</v>
      </c>
      <c r="AS38" s="60">
        <v>173497</v>
      </c>
      <c r="AT38" s="61">
        <f t="shared" si="50"/>
        <v>8.3171222547029702E-2</v>
      </c>
      <c r="AU38" s="60">
        <v>178504</v>
      </c>
      <c r="AV38" s="61">
        <f t="shared" si="51"/>
        <v>8.2298440191352268E-2</v>
      </c>
      <c r="AW38" s="60">
        <v>352001</v>
      </c>
      <c r="AX38" s="62">
        <f t="shared" si="52"/>
        <v>8.2726322830097065E-2</v>
      </c>
    </row>
    <row r="39" spans="1:50" ht="15.75" customHeight="1">
      <c r="A39" s="127"/>
      <c r="B39" s="59" t="s">
        <v>77</v>
      </c>
      <c r="C39" s="60">
        <v>139550</v>
      </c>
      <c r="D39" s="61">
        <f t="shared" si="29"/>
        <v>6.6356827121326248E-2</v>
      </c>
      <c r="E39" s="60">
        <v>147996</v>
      </c>
      <c r="F39" s="61">
        <f t="shared" si="30"/>
        <v>6.6498887236856111E-2</v>
      </c>
      <c r="G39" s="60">
        <f t="shared" si="2"/>
        <v>287546</v>
      </c>
      <c r="H39" s="62">
        <f t="shared" si="31"/>
        <v>6.6429867635116949E-2</v>
      </c>
      <c r="I39" s="60">
        <v>141625</v>
      </c>
      <c r="J39" s="61">
        <f t="shared" si="32"/>
        <v>6.7599560489494795E-2</v>
      </c>
      <c r="K39" s="60">
        <v>149462</v>
      </c>
      <c r="L39" s="61">
        <f t="shared" si="33"/>
        <v>6.7441911884481218E-2</v>
      </c>
      <c r="M39" s="60">
        <f t="shared" si="6"/>
        <v>291087</v>
      </c>
      <c r="N39" s="62">
        <f t="shared" si="34"/>
        <v>6.7518522032177924E-2</v>
      </c>
      <c r="O39" s="60">
        <v>142439</v>
      </c>
      <c r="P39" s="61">
        <f t="shared" si="35"/>
        <v>6.8500015148593274E-2</v>
      </c>
      <c r="Q39" s="60">
        <v>150823</v>
      </c>
      <c r="R39" s="61">
        <f t="shared" si="36"/>
        <v>6.8695047787700914E-2</v>
      </c>
      <c r="S39" s="60">
        <f t="shared" si="53"/>
        <v>293262</v>
      </c>
      <c r="T39" s="62">
        <f t="shared" si="37"/>
        <v>6.8600180821039802E-2</v>
      </c>
      <c r="U39" s="60">
        <v>144927</v>
      </c>
      <c r="V39" s="61">
        <f t="shared" si="38"/>
        <v>7.0047356531170335E-2</v>
      </c>
      <c r="W39" s="60">
        <v>153601</v>
      </c>
      <c r="X39" s="61">
        <f t="shared" si="39"/>
        <v>7.0352902702477405E-2</v>
      </c>
      <c r="Y39" s="60">
        <f t="shared" si="12"/>
        <v>298528</v>
      </c>
      <c r="Z39" s="62">
        <f t="shared" si="40"/>
        <v>7.020423636360644E-2</v>
      </c>
      <c r="AA39" s="60">
        <v>148163</v>
      </c>
      <c r="AB39" s="61">
        <f t="shared" si="41"/>
        <v>7.1640632026234177E-2</v>
      </c>
      <c r="AC39" s="60">
        <v>156390</v>
      </c>
      <c r="AD39" s="61">
        <f t="shared" si="42"/>
        <v>7.198307645146769E-2</v>
      </c>
      <c r="AE39" s="60">
        <v>304553</v>
      </c>
      <c r="AF39" s="62">
        <f t="shared" si="43"/>
        <v>7.1816071549844179E-2</v>
      </c>
      <c r="AG39" s="60">
        <v>152396</v>
      </c>
      <c r="AH39" s="61">
        <f t="shared" si="44"/>
        <v>7.3362467277266377E-2</v>
      </c>
      <c r="AI39" s="60">
        <v>160793</v>
      </c>
      <c r="AJ39" s="61">
        <f t="shared" si="45"/>
        <v>7.395090237366056E-2</v>
      </c>
      <c r="AK39" s="60">
        <v>313189</v>
      </c>
      <c r="AL39" s="62">
        <f t="shared" si="46"/>
        <v>7.3663398659758877E-2</v>
      </c>
      <c r="AM39" s="60">
        <v>157638</v>
      </c>
      <c r="AN39" s="61">
        <f t="shared" si="47"/>
        <v>7.6713744704085776E-2</v>
      </c>
      <c r="AO39" s="60">
        <v>166492</v>
      </c>
      <c r="AP39" s="61">
        <f t="shared" si="48"/>
        <v>7.7630120628549765E-2</v>
      </c>
      <c r="AQ39" s="60">
        <v>324130</v>
      </c>
      <c r="AR39" s="62">
        <f t="shared" si="49"/>
        <v>7.7129056307090382E-2</v>
      </c>
      <c r="AS39" s="60">
        <v>162328</v>
      </c>
      <c r="AT39" s="61">
        <f t="shared" si="50"/>
        <v>7.7817012476378483E-2</v>
      </c>
      <c r="AU39" s="60">
        <v>170701</v>
      </c>
      <c r="AV39" s="61">
        <f t="shared" si="51"/>
        <v>7.8700903280061074E-2</v>
      </c>
      <c r="AW39" s="60">
        <v>333029</v>
      </c>
      <c r="AX39" s="62">
        <f t="shared" si="52"/>
        <v>7.8267574710822976E-2</v>
      </c>
    </row>
    <row r="40" spans="1:50" ht="15.75" customHeight="1">
      <c r="A40" s="127"/>
      <c r="B40" s="59" t="s">
        <v>78</v>
      </c>
      <c r="C40" s="60">
        <v>128727</v>
      </c>
      <c r="D40" s="61">
        <f t="shared" si="29"/>
        <v>6.1210428411658642E-2</v>
      </c>
      <c r="E40" s="60">
        <v>140341</v>
      </c>
      <c r="F40" s="61">
        <f t="shared" si="30"/>
        <v>6.3059274127054948E-2</v>
      </c>
      <c r="G40" s="60">
        <f t="shared" si="2"/>
        <v>269068</v>
      </c>
      <c r="H40" s="62">
        <f t="shared" si="31"/>
        <v>6.2161016410750447E-2</v>
      </c>
      <c r="I40" s="60">
        <v>127678</v>
      </c>
      <c r="J40" s="61">
        <f t="shared" si="32"/>
        <v>6.0942465554652901E-2</v>
      </c>
      <c r="K40" s="60">
        <v>139466</v>
      </c>
      <c r="L40" s="61">
        <f t="shared" si="33"/>
        <v>6.2931405192497472E-2</v>
      </c>
      <c r="M40" s="60">
        <f t="shared" si="6"/>
        <v>267144</v>
      </c>
      <c r="N40" s="62">
        <f t="shared" si="34"/>
        <v>6.1964869780389155E-2</v>
      </c>
      <c r="O40" s="60">
        <v>126957</v>
      </c>
      <c r="P40" s="61">
        <f t="shared" si="35"/>
        <v>6.105460178195548E-2</v>
      </c>
      <c r="Q40" s="60">
        <v>138306</v>
      </c>
      <c r="R40" s="61">
        <f t="shared" si="36"/>
        <v>6.2993955028913112E-2</v>
      </c>
      <c r="S40" s="60">
        <f t="shared" si="53"/>
        <v>265263</v>
      </c>
      <c r="T40" s="62">
        <f t="shared" si="37"/>
        <v>6.2050622873510652E-2</v>
      </c>
      <c r="U40" s="60">
        <v>128061</v>
      </c>
      <c r="V40" s="61">
        <f t="shared" si="38"/>
        <v>6.1895537234181383E-2</v>
      </c>
      <c r="W40" s="60">
        <v>139409</v>
      </c>
      <c r="X40" s="61">
        <f t="shared" si="39"/>
        <v>6.3852629949347151E-2</v>
      </c>
      <c r="Y40" s="60">
        <f t="shared" si="12"/>
        <v>267470</v>
      </c>
      <c r="Z40" s="62">
        <f t="shared" si="40"/>
        <v>6.2900388238871438E-2</v>
      </c>
      <c r="AA40" s="60">
        <v>129834</v>
      </c>
      <c r="AB40" s="61">
        <f t="shared" si="41"/>
        <v>6.2778087771535998E-2</v>
      </c>
      <c r="AC40" s="60">
        <v>140602</v>
      </c>
      <c r="AD40" s="61">
        <f t="shared" si="42"/>
        <v>6.471618719374167E-2</v>
      </c>
      <c r="AE40" s="60">
        <v>270436</v>
      </c>
      <c r="AF40" s="62">
        <f t="shared" si="43"/>
        <v>6.3771005787674598E-2</v>
      </c>
      <c r="AG40" s="60">
        <v>132183</v>
      </c>
      <c r="AH40" s="61">
        <f t="shared" si="44"/>
        <v>6.3632057351314344E-2</v>
      </c>
      <c r="AI40" s="60">
        <v>143035</v>
      </c>
      <c r="AJ40" s="61">
        <f t="shared" si="45"/>
        <v>6.5783755020532853E-2</v>
      </c>
      <c r="AK40" s="60">
        <v>275218</v>
      </c>
      <c r="AL40" s="62">
        <f t="shared" si="46"/>
        <v>6.4732456287869361E-2</v>
      </c>
      <c r="AM40" s="60">
        <v>108895</v>
      </c>
      <c r="AN40" s="61">
        <f t="shared" si="47"/>
        <v>5.2993207409072818E-2</v>
      </c>
      <c r="AO40" s="60">
        <v>116781</v>
      </c>
      <c r="AP40" s="61">
        <f t="shared" si="48"/>
        <v>5.4451403773891058E-2</v>
      </c>
      <c r="AQ40" s="60">
        <v>225676</v>
      </c>
      <c r="AR40" s="62">
        <f t="shared" si="49"/>
        <v>5.3701221457930243E-2</v>
      </c>
      <c r="AS40" s="60">
        <v>136640</v>
      </c>
      <c r="AT40" s="61">
        <f t="shared" si="50"/>
        <v>6.5502664880811426E-2</v>
      </c>
      <c r="AU40" s="60">
        <v>147120</v>
      </c>
      <c r="AV40" s="61">
        <f t="shared" si="51"/>
        <v>6.7828992744990282E-2</v>
      </c>
      <c r="AW40" s="60">
        <v>283760</v>
      </c>
      <c r="AX40" s="62">
        <f t="shared" si="52"/>
        <v>6.6688507607274822E-2</v>
      </c>
    </row>
    <row r="41" spans="1:50" ht="15.75" customHeight="1">
      <c r="A41" s="127"/>
      <c r="B41" s="59" t="s">
        <v>79</v>
      </c>
      <c r="C41" s="60">
        <v>119307</v>
      </c>
      <c r="D41" s="61">
        <f t="shared" si="29"/>
        <v>5.6731164266313652E-2</v>
      </c>
      <c r="E41" s="60">
        <v>134591</v>
      </c>
      <c r="F41" s="61">
        <f t="shared" si="30"/>
        <v>6.0475632666394372E-2</v>
      </c>
      <c r="G41" s="60">
        <f t="shared" si="2"/>
        <v>253898</v>
      </c>
      <c r="H41" s="62">
        <f t="shared" si="31"/>
        <v>5.8656390743814638E-2</v>
      </c>
      <c r="I41" s="60">
        <v>122703</v>
      </c>
      <c r="J41" s="61">
        <f t="shared" si="32"/>
        <v>5.8567829625719194E-2</v>
      </c>
      <c r="K41" s="60">
        <v>138288</v>
      </c>
      <c r="L41" s="61">
        <f t="shared" si="33"/>
        <v>6.2399854884058407E-2</v>
      </c>
      <c r="M41" s="60">
        <f t="shared" si="6"/>
        <v>260991</v>
      </c>
      <c r="N41" s="62">
        <f t="shared" si="34"/>
        <v>6.0537662567205504E-2</v>
      </c>
      <c r="O41" s="60">
        <v>126341</v>
      </c>
      <c r="P41" s="61">
        <f t="shared" si="35"/>
        <v>6.0758362624621226E-2</v>
      </c>
      <c r="Q41" s="60">
        <v>143230</v>
      </c>
      <c r="R41" s="61">
        <f t="shared" si="36"/>
        <v>6.5236679383332788E-2</v>
      </c>
      <c r="S41" s="60">
        <f t="shared" si="53"/>
        <v>269571</v>
      </c>
      <c r="T41" s="62">
        <f t="shared" si="37"/>
        <v>6.3058355136732747E-2</v>
      </c>
      <c r="U41" s="60">
        <v>123119</v>
      </c>
      <c r="V41" s="61">
        <f t="shared" si="38"/>
        <v>5.950692754808394E-2</v>
      </c>
      <c r="W41" s="60">
        <v>140350</v>
      </c>
      <c r="X41" s="61">
        <f t="shared" si="39"/>
        <v>6.4283630277750164E-2</v>
      </c>
      <c r="Y41" s="60">
        <f t="shared" si="12"/>
        <v>263469</v>
      </c>
      <c r="Z41" s="62">
        <f t="shared" si="40"/>
        <v>6.1959481021823824E-2</v>
      </c>
      <c r="AA41" s="60">
        <v>120513</v>
      </c>
      <c r="AB41" s="61">
        <f t="shared" si="41"/>
        <v>5.82711438576268E-2</v>
      </c>
      <c r="AC41" s="60">
        <v>136678</v>
      </c>
      <c r="AD41" s="61">
        <f t="shared" si="42"/>
        <v>6.2910051302728448E-2</v>
      </c>
      <c r="AE41" s="60">
        <v>257191</v>
      </c>
      <c r="AF41" s="62">
        <f t="shared" si="43"/>
        <v>6.0647727186978861E-2</v>
      </c>
      <c r="AG41" s="60">
        <v>118184</v>
      </c>
      <c r="AH41" s="61">
        <f t="shared" si="44"/>
        <v>5.6893027590595877E-2</v>
      </c>
      <c r="AI41" s="60">
        <v>133469</v>
      </c>
      <c r="AJ41" s="61">
        <f t="shared" si="45"/>
        <v>6.1384220637155235E-2</v>
      </c>
      <c r="AK41" s="60">
        <v>251653</v>
      </c>
      <c r="AL41" s="62">
        <f t="shared" si="46"/>
        <v>5.9189867022546451E-2</v>
      </c>
      <c r="AM41" s="60">
        <v>117383</v>
      </c>
      <c r="AN41" s="61">
        <f t="shared" si="47"/>
        <v>5.7123850179523337E-2</v>
      </c>
      <c r="AO41" s="60">
        <v>132503</v>
      </c>
      <c r="AP41" s="61">
        <f t="shared" si="48"/>
        <v>6.1782090873103393E-2</v>
      </c>
      <c r="AQ41" s="60">
        <v>249886</v>
      </c>
      <c r="AR41" s="62">
        <f t="shared" si="49"/>
        <v>5.9462164453625357E-2</v>
      </c>
      <c r="AS41" s="60">
        <v>117620</v>
      </c>
      <c r="AT41" s="61">
        <f t="shared" si="50"/>
        <v>5.6384831991225404E-2</v>
      </c>
      <c r="AU41" s="60">
        <v>132257</v>
      </c>
      <c r="AV41" s="61">
        <f t="shared" si="51"/>
        <v>6.0976475621765766E-2</v>
      </c>
      <c r="AW41" s="60">
        <v>249877</v>
      </c>
      <c r="AX41" s="62">
        <f t="shared" si="52"/>
        <v>5.8725416603407847E-2</v>
      </c>
    </row>
    <row r="42" spans="1:50" ht="15.75" customHeight="1">
      <c r="A42" s="127"/>
      <c r="B42" s="59" t="s">
        <v>80</v>
      </c>
      <c r="C42" s="60">
        <v>99777</v>
      </c>
      <c r="D42" s="61">
        <f t="shared" si="29"/>
        <v>4.7444537009563373E-2</v>
      </c>
      <c r="E42" s="60">
        <v>124128</v>
      </c>
      <c r="F42" s="61">
        <f t="shared" si="30"/>
        <v>5.5774303865891488E-2</v>
      </c>
      <c r="G42" s="60">
        <f t="shared" si="2"/>
        <v>223905</v>
      </c>
      <c r="H42" s="62">
        <f t="shared" si="31"/>
        <v>5.1727304545501798E-2</v>
      </c>
      <c r="I42" s="60">
        <v>96728</v>
      </c>
      <c r="J42" s="61">
        <f t="shared" si="32"/>
        <v>4.6169604851035148E-2</v>
      </c>
      <c r="K42" s="60">
        <v>119697</v>
      </c>
      <c r="L42" s="61">
        <f t="shared" si="33"/>
        <v>5.4011016357580842E-2</v>
      </c>
      <c r="M42" s="60">
        <f t="shared" si="6"/>
        <v>216425</v>
      </c>
      <c r="N42" s="62">
        <f t="shared" si="34"/>
        <v>5.0200442241715042E-2</v>
      </c>
      <c r="O42" s="60">
        <v>91853</v>
      </c>
      <c r="P42" s="61">
        <f t="shared" si="35"/>
        <v>4.4172817075686703E-2</v>
      </c>
      <c r="Q42" s="60">
        <v>113205</v>
      </c>
      <c r="R42" s="61">
        <f t="shared" si="36"/>
        <v>5.1561253156393129E-2</v>
      </c>
      <c r="S42" s="60">
        <f t="shared" si="53"/>
        <v>205058</v>
      </c>
      <c r="T42" s="62">
        <f t="shared" si="37"/>
        <v>4.7967400750185088E-2</v>
      </c>
      <c r="U42" s="60">
        <v>94687</v>
      </c>
      <c r="V42" s="61">
        <f t="shared" si="38"/>
        <v>4.5764930260523751E-2</v>
      </c>
      <c r="W42" s="60">
        <v>115591</v>
      </c>
      <c r="X42" s="61">
        <f t="shared" si="39"/>
        <v>5.2943420786857286E-2</v>
      </c>
      <c r="Y42" s="60">
        <f t="shared" si="12"/>
        <v>210278</v>
      </c>
      <c r="Z42" s="62">
        <f t="shared" si="40"/>
        <v>4.9450659281763967E-2</v>
      </c>
      <c r="AA42" s="60">
        <v>98371</v>
      </c>
      <c r="AB42" s="61">
        <f t="shared" si="41"/>
        <v>4.7564915755301133E-2</v>
      </c>
      <c r="AC42" s="60">
        <v>118967</v>
      </c>
      <c r="AD42" s="61">
        <f t="shared" si="42"/>
        <v>5.4758044991378971E-2</v>
      </c>
      <c r="AE42" s="60">
        <v>217338</v>
      </c>
      <c r="AF42" s="62">
        <f t="shared" si="43"/>
        <v>5.1250066026274688E-2</v>
      </c>
      <c r="AG42" s="60">
        <v>103605</v>
      </c>
      <c r="AH42" s="61">
        <f t="shared" si="44"/>
        <v>4.9874789510624837E-2</v>
      </c>
      <c r="AI42" s="60">
        <v>124076</v>
      </c>
      <c r="AJ42" s="61">
        <f t="shared" si="45"/>
        <v>5.70642513225968E-2</v>
      </c>
      <c r="AK42" s="60">
        <v>227681</v>
      </c>
      <c r="AL42" s="62">
        <f t="shared" si="46"/>
        <v>5.3551549608231962E-2</v>
      </c>
      <c r="AM42" s="60">
        <v>106714</v>
      </c>
      <c r="AN42" s="61">
        <f t="shared" si="47"/>
        <v>5.1931834661387545E-2</v>
      </c>
      <c r="AO42" s="60">
        <v>127314</v>
      </c>
      <c r="AP42" s="61">
        <f t="shared" si="48"/>
        <v>5.9362619091026504E-2</v>
      </c>
      <c r="AQ42" s="60">
        <v>234028</v>
      </c>
      <c r="AR42" s="62">
        <f t="shared" si="49"/>
        <v>5.5688639710720231E-2</v>
      </c>
      <c r="AS42" s="60">
        <v>110568</v>
      </c>
      <c r="AT42" s="61">
        <f t="shared" si="50"/>
        <v>5.300423485466596E-2</v>
      </c>
      <c r="AU42" s="60">
        <v>132484</v>
      </c>
      <c r="AV42" s="61">
        <f t="shared" si="51"/>
        <v>6.1081132917531894E-2</v>
      </c>
      <c r="AW42" s="60">
        <v>243052</v>
      </c>
      <c r="AX42" s="62">
        <f t="shared" si="52"/>
        <v>5.7121423565560187E-2</v>
      </c>
    </row>
    <row r="43" spans="1:50" ht="15.75" customHeight="1">
      <c r="A43" s="127"/>
      <c r="B43" s="59" t="s">
        <v>81</v>
      </c>
      <c r="C43" s="60">
        <v>76646</v>
      </c>
      <c r="D43" s="61">
        <f t="shared" si="29"/>
        <v>3.644561355457665E-2</v>
      </c>
      <c r="E43" s="60">
        <v>106726</v>
      </c>
      <c r="F43" s="61">
        <f t="shared" si="30"/>
        <v>4.7955081483558377E-2</v>
      </c>
      <c r="G43" s="60">
        <f t="shared" si="2"/>
        <v>183372</v>
      </c>
      <c r="H43" s="62">
        <f t="shared" si="31"/>
        <v>4.2363231232521635E-2</v>
      </c>
      <c r="I43" s="60">
        <v>79740</v>
      </c>
      <c r="J43" s="61">
        <f t="shared" si="32"/>
        <v>3.8060998788577688E-2</v>
      </c>
      <c r="K43" s="60">
        <v>109699</v>
      </c>
      <c r="L43" s="61">
        <f t="shared" si="33"/>
        <v>4.9499607203273774E-2</v>
      </c>
      <c r="M43" s="60">
        <f t="shared" si="6"/>
        <v>189439</v>
      </c>
      <c r="N43" s="62">
        <f t="shared" si="34"/>
        <v>4.3940956811035027E-2</v>
      </c>
      <c r="O43" s="60">
        <v>80656</v>
      </c>
      <c r="P43" s="61">
        <f t="shared" si="35"/>
        <v>3.8788093301869143E-2</v>
      </c>
      <c r="Q43" s="60">
        <v>110984</v>
      </c>
      <c r="R43" s="61">
        <f t="shared" si="36"/>
        <v>5.0549658763386206E-2</v>
      </c>
      <c r="S43" s="60">
        <f t="shared" si="53"/>
        <v>191640</v>
      </c>
      <c r="T43" s="62">
        <f t="shared" si="37"/>
        <v>4.4828646918264443E-2</v>
      </c>
      <c r="U43" s="60">
        <v>80357</v>
      </c>
      <c r="V43" s="61">
        <f t="shared" si="38"/>
        <v>3.8838832162228262E-2</v>
      </c>
      <c r="W43" s="60">
        <v>110820</v>
      </c>
      <c r="X43" s="61">
        <f t="shared" si="39"/>
        <v>5.0758189578769319E-2</v>
      </c>
      <c r="Y43" s="60">
        <f t="shared" si="12"/>
        <v>191177</v>
      </c>
      <c r="Z43" s="62">
        <f t="shared" si="40"/>
        <v>4.49587150796079E-2</v>
      </c>
      <c r="AA43" s="60">
        <v>79166</v>
      </c>
      <c r="AB43" s="61">
        <f t="shared" si="41"/>
        <v>3.8278802906183428E-2</v>
      </c>
      <c r="AC43" s="60">
        <v>108792</v>
      </c>
      <c r="AD43" s="61">
        <f t="shared" si="42"/>
        <v>5.0074703326990683E-2</v>
      </c>
      <c r="AE43" s="60">
        <v>187958</v>
      </c>
      <c r="AF43" s="62">
        <f t="shared" si="43"/>
        <v>4.4322023346890727E-2</v>
      </c>
      <c r="AG43" s="60">
        <v>76877</v>
      </c>
      <c r="AH43" s="61">
        <f t="shared" si="44"/>
        <v>3.7008099929620245E-2</v>
      </c>
      <c r="AI43" s="60">
        <v>106026</v>
      </c>
      <c r="AJ43" s="61">
        <f t="shared" si="45"/>
        <v>4.8762809171230929E-2</v>
      </c>
      <c r="AK43" s="60">
        <v>182903</v>
      </c>
      <c r="AL43" s="62">
        <f t="shared" si="46"/>
        <v>4.3019571584780682E-2</v>
      </c>
      <c r="AM43" s="60">
        <v>75016</v>
      </c>
      <c r="AN43" s="61">
        <f t="shared" si="47"/>
        <v>3.6506161412360585E-2</v>
      </c>
      <c r="AO43" s="60">
        <v>102060</v>
      </c>
      <c r="AP43" s="61">
        <f t="shared" si="48"/>
        <v>4.758745231812813E-2</v>
      </c>
      <c r="AQ43" s="60">
        <v>177076</v>
      </c>
      <c r="AR43" s="62">
        <f t="shared" si="49"/>
        <v>4.2136503176609191E-2</v>
      </c>
      <c r="AS43" s="60">
        <v>72159</v>
      </c>
      <c r="AT43" s="61">
        <f t="shared" si="50"/>
        <v>3.4591677364860005E-2</v>
      </c>
      <c r="AU43" s="60">
        <v>97099</v>
      </c>
      <c r="AV43" s="61">
        <f t="shared" si="51"/>
        <v>4.4767043002622423E-2</v>
      </c>
      <c r="AW43" s="60">
        <v>169258</v>
      </c>
      <c r="AX43" s="62">
        <f t="shared" si="52"/>
        <v>3.9778557304032007E-2</v>
      </c>
    </row>
    <row r="44" spans="1:50" ht="15.75" customHeight="1">
      <c r="A44" s="127"/>
      <c r="B44" s="59" t="s">
        <v>82</v>
      </c>
      <c r="C44" s="60">
        <v>40947</v>
      </c>
      <c r="D44" s="61">
        <f t="shared" si="29"/>
        <v>1.9470533859813299E-2</v>
      </c>
      <c r="E44" s="60">
        <v>74586</v>
      </c>
      <c r="F44" s="61">
        <f t="shared" si="30"/>
        <v>3.3513649040839956E-2</v>
      </c>
      <c r="G44" s="60">
        <f t="shared" si="2"/>
        <v>115533</v>
      </c>
      <c r="H44" s="62">
        <f t="shared" si="31"/>
        <v>2.669083171905701E-2</v>
      </c>
      <c r="I44" s="60">
        <v>42143</v>
      </c>
      <c r="J44" s="61">
        <f t="shared" si="32"/>
        <v>2.011543355840268E-2</v>
      </c>
      <c r="K44" s="60">
        <v>75130</v>
      </c>
      <c r="L44" s="61">
        <f t="shared" si="33"/>
        <v>3.3900997175744157E-2</v>
      </c>
      <c r="M44" s="60">
        <f t="shared" si="6"/>
        <v>117273</v>
      </c>
      <c r="N44" s="62">
        <f t="shared" si="34"/>
        <v>2.7201831872531584E-2</v>
      </c>
      <c r="O44" s="60">
        <v>42058</v>
      </c>
      <c r="P44" s="61">
        <f t="shared" si="35"/>
        <v>2.022601701162979E-2</v>
      </c>
      <c r="Q44" s="60">
        <v>73858</v>
      </c>
      <c r="R44" s="61">
        <f t="shared" si="36"/>
        <v>3.36399543803267E-2</v>
      </c>
      <c r="S44" s="60">
        <f t="shared" si="53"/>
        <v>115916</v>
      </c>
      <c r="T44" s="62">
        <f t="shared" si="37"/>
        <v>2.7115202651730022E-2</v>
      </c>
      <c r="U44" s="60">
        <v>43057</v>
      </c>
      <c r="V44" s="61">
        <f t="shared" si="38"/>
        <v>2.0810677307627989E-2</v>
      </c>
      <c r="W44" s="60">
        <v>73366</v>
      </c>
      <c r="X44" s="61">
        <f t="shared" si="39"/>
        <v>3.3603368856126963E-2</v>
      </c>
      <c r="Y44" s="60">
        <f t="shared" si="12"/>
        <v>116423</v>
      </c>
      <c r="Z44" s="62">
        <f t="shared" si="40"/>
        <v>2.7378965491210713E-2</v>
      </c>
      <c r="AA44" s="60">
        <v>44913</v>
      </c>
      <c r="AB44" s="61">
        <f t="shared" si="41"/>
        <v>2.1716593928269915E-2</v>
      </c>
      <c r="AC44" s="60">
        <v>74202</v>
      </c>
      <c r="AD44" s="61">
        <f t="shared" si="42"/>
        <v>3.4153643064465798E-2</v>
      </c>
      <c r="AE44" s="60">
        <v>119115</v>
      </c>
      <c r="AF44" s="62">
        <f t="shared" si="43"/>
        <v>2.8088284675112998E-2</v>
      </c>
      <c r="AG44" s="60">
        <v>47610</v>
      </c>
      <c r="AH44" s="61">
        <f t="shared" si="44"/>
        <v>2.2919151861404842E-2</v>
      </c>
      <c r="AI44" s="60">
        <v>77303</v>
      </c>
      <c r="AJ44" s="61">
        <f t="shared" si="45"/>
        <v>3.5552708178783171E-2</v>
      </c>
      <c r="AK44" s="60">
        <v>124913</v>
      </c>
      <c r="AL44" s="62">
        <f t="shared" si="46"/>
        <v>2.9380074385711056E-2</v>
      </c>
      <c r="AM44" s="60">
        <v>50254</v>
      </c>
      <c r="AN44" s="61">
        <f t="shared" si="47"/>
        <v>2.4455857891873319E-2</v>
      </c>
      <c r="AO44" s="60">
        <v>80297</v>
      </c>
      <c r="AP44" s="61">
        <f t="shared" si="48"/>
        <v>3.7440031930126738E-2</v>
      </c>
      <c r="AQ44" s="60">
        <v>130551</v>
      </c>
      <c r="AR44" s="62">
        <f t="shared" si="49"/>
        <v>3.1065546015323967E-2</v>
      </c>
      <c r="AS44" s="60">
        <v>52377</v>
      </c>
      <c r="AT44" s="61">
        <f t="shared" si="50"/>
        <v>2.5108555902094994E-2</v>
      </c>
      <c r="AU44" s="60">
        <v>82252</v>
      </c>
      <c r="AV44" s="61">
        <f t="shared" si="51"/>
        <v>3.7921902605090679E-2</v>
      </c>
      <c r="AW44" s="60">
        <v>134629</v>
      </c>
      <c r="AX44" s="62">
        <f t="shared" si="52"/>
        <v>3.1640143398152673E-2</v>
      </c>
    </row>
    <row r="45" spans="1:50" ht="15.75" customHeight="1">
      <c r="A45" s="127"/>
      <c r="B45" s="59" t="s">
        <v>83</v>
      </c>
      <c r="C45" s="60">
        <v>13514</v>
      </c>
      <c r="D45" s="61">
        <f t="shared" si="29"/>
        <v>6.425984677302779E-3</v>
      </c>
      <c r="E45" s="60">
        <v>35509</v>
      </c>
      <c r="F45" s="61">
        <f t="shared" si="30"/>
        <v>1.5955221674190681E-2</v>
      </c>
      <c r="G45" s="60">
        <f t="shared" si="2"/>
        <v>49023</v>
      </c>
      <c r="H45" s="62">
        <f t="shared" si="31"/>
        <v>1.1325462364548067E-2</v>
      </c>
      <c r="I45" s="60">
        <v>14436</v>
      </c>
      <c r="J45" s="61">
        <f t="shared" si="32"/>
        <v>6.8905013608215144E-3</v>
      </c>
      <c r="K45" s="60">
        <v>36583</v>
      </c>
      <c r="L45" s="61">
        <f t="shared" si="33"/>
        <v>1.6507389587118976E-2</v>
      </c>
      <c r="M45" s="60">
        <f t="shared" si="6"/>
        <v>51019</v>
      </c>
      <c r="N45" s="62">
        <f t="shared" si="34"/>
        <v>1.1834013458380777E-2</v>
      </c>
      <c r="O45" s="60">
        <v>14894</v>
      </c>
      <c r="P45" s="61">
        <f t="shared" si="35"/>
        <v>7.162639625546011E-3</v>
      </c>
      <c r="Q45" s="60">
        <v>36637</v>
      </c>
      <c r="R45" s="61">
        <f t="shared" si="36"/>
        <v>1.6686980538763968E-2</v>
      </c>
      <c r="S45" s="60">
        <f t="shared" si="53"/>
        <v>51531</v>
      </c>
      <c r="T45" s="62">
        <f t="shared" si="37"/>
        <v>1.2054190170867696E-2</v>
      </c>
      <c r="U45" s="60">
        <v>15702</v>
      </c>
      <c r="V45" s="61">
        <f t="shared" si="38"/>
        <v>7.5892248666738198E-3</v>
      </c>
      <c r="W45" s="60">
        <v>37255</v>
      </c>
      <c r="X45" s="61">
        <f t="shared" si="39"/>
        <v>1.7063674000695282E-2</v>
      </c>
      <c r="Y45" s="60">
        <f t="shared" si="12"/>
        <v>52957</v>
      </c>
      <c r="Z45" s="62">
        <f t="shared" si="40"/>
        <v>1.2453792425191292E-2</v>
      </c>
      <c r="AA45" s="60">
        <v>16275</v>
      </c>
      <c r="AB45" s="61">
        <f t="shared" si="41"/>
        <v>7.8693822764587737E-3</v>
      </c>
      <c r="AC45" s="60">
        <v>37889</v>
      </c>
      <c r="AD45" s="61">
        <f t="shared" si="42"/>
        <v>1.7439521604128521E-2</v>
      </c>
      <c r="AE45" s="60">
        <v>54164</v>
      </c>
      <c r="AF45" s="62">
        <f t="shared" si="43"/>
        <v>1.2772311221448352E-2</v>
      </c>
      <c r="AG45" s="60">
        <v>16259</v>
      </c>
      <c r="AH45" s="61">
        <f t="shared" si="44"/>
        <v>7.826979418495722E-3</v>
      </c>
      <c r="AI45" s="60">
        <v>38085</v>
      </c>
      <c r="AJ45" s="61">
        <f t="shared" si="45"/>
        <v>1.7515812982535697E-2</v>
      </c>
      <c r="AK45" s="60">
        <v>54344</v>
      </c>
      <c r="AL45" s="62">
        <f t="shared" si="46"/>
        <v>1.2781942331199168E-2</v>
      </c>
      <c r="AM45" s="60">
        <v>17392</v>
      </c>
      <c r="AN45" s="61">
        <f t="shared" si="47"/>
        <v>8.4637298614132373E-3</v>
      </c>
      <c r="AO45" s="60">
        <v>39115</v>
      </c>
      <c r="AP45" s="61">
        <f t="shared" si="48"/>
        <v>1.8238126566956517E-2</v>
      </c>
      <c r="AQ45" s="60">
        <v>56507</v>
      </c>
      <c r="AR45" s="62">
        <f t="shared" si="49"/>
        <v>1.3446245595115406E-2</v>
      </c>
      <c r="AS45" s="60">
        <v>18445</v>
      </c>
      <c r="AT45" s="61">
        <f t="shared" si="50"/>
        <v>8.8421886250480575E-3</v>
      </c>
      <c r="AU45" s="60">
        <v>39751</v>
      </c>
      <c r="AV45" s="61">
        <f t="shared" si="51"/>
        <v>1.8327013938323197E-2</v>
      </c>
      <c r="AW45" s="60">
        <v>58196</v>
      </c>
      <c r="AX45" s="62">
        <f t="shared" si="52"/>
        <v>1.3677066495323392E-2</v>
      </c>
    </row>
    <row r="46" spans="1:50" ht="15.75" customHeight="1">
      <c r="A46" s="127"/>
      <c r="B46" s="59" t="s">
        <v>84</v>
      </c>
      <c r="C46" s="60">
        <v>2415</v>
      </c>
      <c r="D46" s="61">
        <f t="shared" si="29"/>
        <v>1.1483463812110562E-3</v>
      </c>
      <c r="E46" s="60">
        <v>9598</v>
      </c>
      <c r="F46" s="61">
        <f t="shared" si="30"/>
        <v>4.3126592590296024E-3</v>
      </c>
      <c r="G46" s="60">
        <f t="shared" si="2"/>
        <v>12013</v>
      </c>
      <c r="H46" s="62">
        <f t="shared" si="31"/>
        <v>2.775284649762681E-3</v>
      </c>
      <c r="I46" s="60">
        <v>2549</v>
      </c>
      <c r="J46" s="61">
        <f t="shared" si="32"/>
        <v>1.2166727603722665E-3</v>
      </c>
      <c r="K46" s="60">
        <v>10024</v>
      </c>
      <c r="L46" s="61">
        <f t="shared" si="33"/>
        <v>4.5231411645103078E-3</v>
      </c>
      <c r="M46" s="60">
        <f t="shared" si="6"/>
        <v>12573</v>
      </c>
      <c r="N46" s="62">
        <f t="shared" si="34"/>
        <v>2.916345894906241E-3</v>
      </c>
      <c r="O46" s="60">
        <v>2470</v>
      </c>
      <c r="P46" s="61">
        <f t="shared" si="35"/>
        <v>1.1878420756746774E-3</v>
      </c>
      <c r="Q46" s="60">
        <v>9629</v>
      </c>
      <c r="R46" s="61">
        <f t="shared" si="36"/>
        <v>4.3857012202898234E-3</v>
      </c>
      <c r="S46" s="60">
        <f t="shared" si="53"/>
        <v>12099</v>
      </c>
      <c r="T46" s="62">
        <f t="shared" si="37"/>
        <v>2.8302118506787805E-3</v>
      </c>
      <c r="U46" s="60">
        <v>2639</v>
      </c>
      <c r="V46" s="61">
        <f t="shared" si="38"/>
        <v>1.2755040391766788E-3</v>
      </c>
      <c r="W46" s="60">
        <v>10020</v>
      </c>
      <c r="X46" s="61">
        <f t="shared" si="39"/>
        <v>4.5893977583402685E-3</v>
      </c>
      <c r="Y46" s="60">
        <f t="shared" si="12"/>
        <v>12659</v>
      </c>
      <c r="Z46" s="62">
        <f t="shared" si="40"/>
        <v>2.9769918671846318E-3</v>
      </c>
      <c r="AA46" s="60">
        <v>2869</v>
      </c>
      <c r="AB46" s="61">
        <f t="shared" si="41"/>
        <v>1.3872354993032393E-3</v>
      </c>
      <c r="AC46" s="60">
        <v>10168</v>
      </c>
      <c r="AD46" s="61">
        <f t="shared" si="42"/>
        <v>4.6801197094348971E-3</v>
      </c>
      <c r="AE46" s="60">
        <v>13037</v>
      </c>
      <c r="AF46" s="62">
        <f t="shared" si="43"/>
        <v>3.0742305109301782E-3</v>
      </c>
      <c r="AG46" s="60">
        <v>2806</v>
      </c>
      <c r="AH46" s="61">
        <f t="shared" si="44"/>
        <v>1.3507905927977733E-3</v>
      </c>
      <c r="AI46" s="60">
        <v>10164</v>
      </c>
      <c r="AJ46" s="61">
        <f t="shared" si="45"/>
        <v>4.6745627715502908E-3</v>
      </c>
      <c r="AK46" s="60">
        <v>12970</v>
      </c>
      <c r="AL46" s="62">
        <f t="shared" si="46"/>
        <v>3.0505997356774107E-3</v>
      </c>
      <c r="AM46" s="60">
        <v>318</v>
      </c>
      <c r="AN46" s="61">
        <f t="shared" si="47"/>
        <v>1.5475311039152536E-4</v>
      </c>
      <c r="AO46" s="60">
        <v>10885</v>
      </c>
      <c r="AP46" s="61">
        <f t="shared" si="48"/>
        <v>5.0753421368099618E-3</v>
      </c>
      <c r="AQ46" s="60">
        <v>14071</v>
      </c>
      <c r="AR46" s="62">
        <f t="shared" si="49"/>
        <v>3.3482952867586119E-3</v>
      </c>
      <c r="AS46" s="60">
        <v>3513</v>
      </c>
      <c r="AT46" s="61">
        <f t="shared" si="50"/>
        <v>1.6840666109945149E-3</v>
      </c>
      <c r="AU46" s="60">
        <v>11685</v>
      </c>
      <c r="AV46" s="61">
        <f t="shared" si="51"/>
        <v>5.3873149824987185E-3</v>
      </c>
      <c r="AW46" s="60">
        <v>15198</v>
      </c>
      <c r="AX46" s="62">
        <f t="shared" si="52"/>
        <v>3.5717928482357016E-3</v>
      </c>
    </row>
    <row r="47" spans="1:50" ht="15.75" customHeight="1">
      <c r="A47" s="127"/>
      <c r="B47" s="59" t="s">
        <v>85</v>
      </c>
      <c r="C47" s="60">
        <v>138</v>
      </c>
      <c r="D47" s="61">
        <f t="shared" si="29"/>
        <v>6.5619793212060349E-5</v>
      </c>
      <c r="E47" s="60">
        <v>967</v>
      </c>
      <c r="F47" s="61">
        <f t="shared" si="30"/>
        <v>4.3450109434065693E-4</v>
      </c>
      <c r="G47" s="60">
        <f t="shared" si="2"/>
        <v>1105</v>
      </c>
      <c r="H47" s="62">
        <f t="shared" si="31"/>
        <v>2.5528090718286543E-4</v>
      </c>
      <c r="I47" s="60">
        <v>142</v>
      </c>
      <c r="J47" s="61">
        <f t="shared" si="32"/>
        <v>6.7778553147454626E-5</v>
      </c>
      <c r="K47" s="60">
        <v>954</v>
      </c>
      <c r="L47" s="61">
        <f t="shared" si="33"/>
        <v>4.3047452822653968E-4</v>
      </c>
      <c r="M47" s="60">
        <f t="shared" si="6"/>
        <v>1096</v>
      </c>
      <c r="N47" s="62">
        <f t="shared" si="34"/>
        <v>2.5422055999500836E-4</v>
      </c>
      <c r="O47" s="60">
        <v>151</v>
      </c>
      <c r="P47" s="61">
        <f t="shared" si="35"/>
        <v>7.2617066164727247E-5</v>
      </c>
      <c r="Q47" s="60">
        <v>1058</v>
      </c>
      <c r="R47" s="61">
        <f t="shared" si="36"/>
        <v>4.8188512733062969E-4</v>
      </c>
      <c r="S47" s="60">
        <f t="shared" si="53"/>
        <v>1209</v>
      </c>
      <c r="T47" s="62">
        <f t="shared" si="37"/>
        <v>2.8281065604352803E-4</v>
      </c>
      <c r="U47" s="60">
        <v>194</v>
      </c>
      <c r="V47" s="61">
        <f t="shared" si="38"/>
        <v>9.3765738385856643E-5</v>
      </c>
      <c r="W47" s="60">
        <v>1274</v>
      </c>
      <c r="X47" s="61">
        <f t="shared" si="39"/>
        <v>5.8352222995264498E-4</v>
      </c>
      <c r="Y47" s="60">
        <f t="shared" si="12"/>
        <v>1468</v>
      </c>
      <c r="Z47" s="62">
        <f t="shared" si="40"/>
        <v>3.4522664199597441E-4</v>
      </c>
      <c r="AA47" s="60">
        <v>225</v>
      </c>
      <c r="AB47" s="61">
        <f t="shared" si="41"/>
        <v>1.087933033611812E-4</v>
      </c>
      <c r="AC47" s="60">
        <v>1357</v>
      </c>
      <c r="AD47" s="61">
        <f t="shared" si="42"/>
        <v>6.2459898167812299E-4</v>
      </c>
      <c r="AE47" s="60">
        <v>1582</v>
      </c>
      <c r="AF47" s="62">
        <f t="shared" si="43"/>
        <v>3.7304845196682839E-4</v>
      </c>
      <c r="AG47" s="60">
        <v>248</v>
      </c>
      <c r="AH47" s="61">
        <f t="shared" si="44"/>
        <v>1.1938562616316741E-4</v>
      </c>
      <c r="AI47" s="60">
        <v>1322</v>
      </c>
      <c r="AJ47" s="61">
        <f t="shared" si="45"/>
        <v>6.0800590161250341E-4</v>
      </c>
      <c r="AK47" s="60">
        <v>1570</v>
      </c>
      <c r="AL47" s="62">
        <f t="shared" si="46"/>
        <v>3.6927074672425095E-4</v>
      </c>
      <c r="AM47" s="60">
        <v>273</v>
      </c>
      <c r="AN47" s="61">
        <f t="shared" si="47"/>
        <v>1.3285408533612083E-4</v>
      </c>
      <c r="AO47" s="60">
        <v>1460</v>
      </c>
      <c r="AP47" s="61">
        <f t="shared" si="48"/>
        <v>6.8075328614998118E-4</v>
      </c>
      <c r="AQ47" s="60">
        <v>1733</v>
      </c>
      <c r="AR47" s="62">
        <f t="shared" si="49"/>
        <v>4.1237976916727126E-4</v>
      </c>
      <c r="AS47" s="60">
        <v>282</v>
      </c>
      <c r="AT47" s="61">
        <f t="shared" si="50"/>
        <v>1.3518553495600719E-4</v>
      </c>
      <c r="AU47" s="60">
        <v>1539</v>
      </c>
      <c r="AV47" s="61">
        <f t="shared" si="51"/>
        <v>7.0954880257300193E-4</v>
      </c>
      <c r="AW47" s="60">
        <v>1821</v>
      </c>
      <c r="AX47" s="62">
        <f t="shared" si="52"/>
        <v>4.2796649405429747E-4</v>
      </c>
    </row>
    <row r="48" spans="1:50" ht="15.75" customHeight="1">
      <c r="A48" s="128"/>
      <c r="B48" s="59" t="s">
        <v>19</v>
      </c>
      <c r="C48" s="60">
        <f>SUM(C27:C47)</f>
        <v>2103024</v>
      </c>
      <c r="D48" s="61">
        <f t="shared" si="29"/>
        <v>1</v>
      </c>
      <c r="E48" s="60">
        <f>SUM(E27:E47)</f>
        <v>2225541</v>
      </c>
      <c r="F48" s="61">
        <f t="shared" si="30"/>
        <v>1</v>
      </c>
      <c r="G48" s="60">
        <f t="shared" si="2"/>
        <v>4328565</v>
      </c>
      <c r="H48" s="62">
        <f t="shared" si="31"/>
        <v>1</v>
      </c>
      <c r="I48" s="60">
        <f>SUM(I27:I47)</f>
        <v>2095058</v>
      </c>
      <c r="J48" s="61">
        <f t="shared" si="32"/>
        <v>1</v>
      </c>
      <c r="K48" s="60">
        <f>SUM(K27:K47)</f>
        <v>2216159</v>
      </c>
      <c r="L48" s="61">
        <f t="shared" si="33"/>
        <v>1</v>
      </c>
      <c r="M48" s="60">
        <f t="shared" si="6"/>
        <v>4311217</v>
      </c>
      <c r="N48" s="62">
        <f t="shared" si="34"/>
        <v>1</v>
      </c>
      <c r="O48" s="60">
        <f>SUM(O27:O47)</f>
        <v>2079401</v>
      </c>
      <c r="P48" s="61">
        <f t="shared" si="35"/>
        <v>1</v>
      </c>
      <c r="Q48" s="60">
        <f>SUM(Q27:Q47)</f>
        <v>2195544</v>
      </c>
      <c r="R48" s="61">
        <f t="shared" si="36"/>
        <v>1</v>
      </c>
      <c r="S48" s="60">
        <f t="shared" si="53"/>
        <v>4274945</v>
      </c>
      <c r="T48" s="62">
        <f t="shared" si="37"/>
        <v>1</v>
      </c>
      <c r="U48" s="60">
        <f>SUM(U27:U47)</f>
        <v>2068986</v>
      </c>
      <c r="V48" s="61">
        <f t="shared" si="38"/>
        <v>1</v>
      </c>
      <c r="W48" s="60">
        <f>SUM(W27:W47)</f>
        <v>2183293</v>
      </c>
      <c r="X48" s="61">
        <f t="shared" si="39"/>
        <v>1</v>
      </c>
      <c r="Y48" s="60">
        <f t="shared" si="12"/>
        <v>4252279</v>
      </c>
      <c r="Z48" s="62">
        <f t="shared" si="40"/>
        <v>1</v>
      </c>
      <c r="AA48" s="60">
        <v>2068142</v>
      </c>
      <c r="AB48" s="61">
        <f t="shared" si="41"/>
        <v>1</v>
      </c>
      <c r="AC48" s="60">
        <v>2172594</v>
      </c>
      <c r="AD48" s="61">
        <f t="shared" si="42"/>
        <v>1</v>
      </c>
      <c r="AE48" s="60">
        <v>4240736</v>
      </c>
      <c r="AF48" s="62">
        <f t="shared" si="43"/>
        <v>1</v>
      </c>
      <c r="AG48" s="60">
        <v>2077302</v>
      </c>
      <c r="AH48" s="61">
        <f t="shared" si="44"/>
        <v>1</v>
      </c>
      <c r="AI48" s="60">
        <v>2174321</v>
      </c>
      <c r="AJ48" s="61">
        <f>AI48/AI48</f>
        <v>1</v>
      </c>
      <c r="AK48" s="60">
        <v>4251623</v>
      </c>
      <c r="AL48" s="62">
        <f t="shared" si="46"/>
        <v>1</v>
      </c>
      <c r="AM48" s="60">
        <f>SUM(AM27:AM47)</f>
        <v>2054886</v>
      </c>
      <c r="AN48" s="61">
        <f t="shared" si="47"/>
        <v>1</v>
      </c>
      <c r="AO48" s="60">
        <f>SUM(AO27:AO47)</f>
        <v>2144683</v>
      </c>
      <c r="AP48" s="61">
        <f t="shared" si="48"/>
        <v>1</v>
      </c>
      <c r="AQ48" s="60">
        <f>SUM(AQ27:AQ47)</f>
        <v>4202437</v>
      </c>
      <c r="AR48" s="62">
        <f t="shared" si="49"/>
        <v>1</v>
      </c>
      <c r="AS48" s="60">
        <v>2086022</v>
      </c>
      <c r="AT48" s="61">
        <f t="shared" si="50"/>
        <v>1</v>
      </c>
      <c r="AU48" s="60">
        <v>2168984</v>
      </c>
      <c r="AV48" s="61">
        <f t="shared" si="51"/>
        <v>1</v>
      </c>
      <c r="AW48" s="60">
        <v>4255006</v>
      </c>
      <c r="AX48" s="62">
        <f t="shared" si="52"/>
        <v>1</v>
      </c>
    </row>
    <row r="49" spans="1:50" ht="15.75" customHeight="1">
      <c r="A49" s="129" t="s">
        <v>33</v>
      </c>
      <c r="B49" s="25" t="s">
        <v>32</v>
      </c>
      <c r="C49" s="27">
        <v>2703</v>
      </c>
      <c r="D49" s="35">
        <f t="shared" ref="D49:D70" si="54">C49/$C$70</f>
        <v>3.2065958835043595E-2</v>
      </c>
      <c r="E49" s="27">
        <v>2576</v>
      </c>
      <c r="F49" s="35">
        <f t="shared" ref="F49:F70" si="55">E49/$E$70</f>
        <v>2.8293390154427431E-2</v>
      </c>
      <c r="G49" s="27">
        <f t="shared" si="2"/>
        <v>5279</v>
      </c>
      <c r="H49" s="37">
        <f t="shared" ref="H49:H70" si="56">G49/$G$70</f>
        <v>3.0107048551108982E-2</v>
      </c>
      <c r="I49" s="27">
        <v>2562</v>
      </c>
      <c r="J49" s="35">
        <f t="shared" ref="J49:J70" si="57">I49/$I$70</f>
        <v>3.0579725713467253E-2</v>
      </c>
      <c r="K49" s="27">
        <v>2500</v>
      </c>
      <c r="L49" s="35">
        <f t="shared" ref="L49:L70" si="58">K49/$K$70</f>
        <v>2.7658232749560235E-2</v>
      </c>
      <c r="M49" s="27">
        <f t="shared" si="6"/>
        <v>5062</v>
      </c>
      <c r="N49" s="37">
        <f t="shared" ref="N49:N70" si="59">M49/$M$70</f>
        <v>2.9063558592180055E-2</v>
      </c>
      <c r="O49" s="27">
        <v>2464</v>
      </c>
      <c r="P49" s="35">
        <f t="shared" ref="P49:P70" si="60">O49/$O$70</f>
        <v>3.0007794232268122E-2</v>
      </c>
      <c r="Q49" s="27">
        <v>2402</v>
      </c>
      <c r="R49" s="35">
        <f t="shared" ref="R49:R70" si="61">Q49/$Q$70</f>
        <v>2.7106938112219564E-2</v>
      </c>
      <c r="S49" s="27">
        <f t="shared" si="53"/>
        <v>4866</v>
      </c>
      <c r="T49" s="37">
        <f t="shared" ref="T49:T70" si="62">S49/$S$70</f>
        <v>2.850214381106347E-2</v>
      </c>
      <c r="U49" s="27">
        <v>2370</v>
      </c>
      <c r="V49" s="35">
        <f t="shared" ref="V49:V70" si="63">U49/$U$70</f>
        <v>2.8997919980423344E-2</v>
      </c>
      <c r="W49" s="27">
        <v>2334</v>
      </c>
      <c r="X49" s="35">
        <f t="shared" ref="X49:X70" si="64">W49/$W$70</f>
        <v>2.6574063531822841E-2</v>
      </c>
      <c r="Y49" s="27">
        <f t="shared" si="12"/>
        <v>4704</v>
      </c>
      <c r="Z49" s="37">
        <f t="shared" ref="Z49:Z70" si="65">Y49/$Y$70</f>
        <v>2.7742392073602264E-2</v>
      </c>
      <c r="AA49" s="27">
        <v>2326</v>
      </c>
      <c r="AB49" s="35">
        <f t="shared" ref="AB49:AB70" si="66">AA49/$AA$70</f>
        <v>2.8518532141587279E-2</v>
      </c>
      <c r="AC49" s="27">
        <v>2287</v>
      </c>
      <c r="AD49" s="35">
        <f t="shared" ref="AD49:AD70" si="67">AC49/$AC$70</f>
        <v>2.6208429786161214E-2</v>
      </c>
      <c r="AE49" s="27">
        <v>4613</v>
      </c>
      <c r="AF49" s="37">
        <f t="shared" ref="AF49:AF70" si="68">AE49/$AE$70</f>
        <v>2.7324475930412324E-2</v>
      </c>
      <c r="AG49" s="27">
        <v>2307</v>
      </c>
      <c r="AH49" s="35">
        <f t="shared" ref="AH49:AH70" si="69">AG49/$AG$70</f>
        <v>2.8279683247934492E-2</v>
      </c>
      <c r="AI49" s="27">
        <v>2205</v>
      </c>
      <c r="AJ49" s="35">
        <f t="shared" ref="AJ49:AJ70" si="70">AI49/$AI$70</f>
        <v>2.5343371070628125E-2</v>
      </c>
      <c r="AK49" s="27">
        <v>4512</v>
      </c>
      <c r="AL49" s="37">
        <f t="shared" ref="AL49:AL70" si="71">AK49/$AK$70</f>
        <v>2.6764264486929288E-2</v>
      </c>
      <c r="AM49" s="27">
        <v>2306</v>
      </c>
      <c r="AN49" s="35">
        <f t="shared" ref="AN49:AN70" si="72">AM49/$AM$70</f>
        <v>2.8233508007248151E-2</v>
      </c>
      <c r="AO49" s="27">
        <v>2120</v>
      </c>
      <c r="AP49" s="35">
        <f t="shared" ref="AP49:AP70" si="73">AO49/$AO$70</f>
        <v>2.4485741675425325E-2</v>
      </c>
      <c r="AQ49" s="27">
        <v>4426</v>
      </c>
      <c r="AR49" s="37">
        <f t="shared" ref="AR49:AR70" si="74">AQ49/$AQ$70</f>
        <v>2.6304997711833682E-2</v>
      </c>
      <c r="AS49" s="27">
        <v>2264</v>
      </c>
      <c r="AT49" s="35">
        <f t="shared" ref="AT49:AT70" si="75">AS49/$AS$70</f>
        <v>2.7680307124255725E-2</v>
      </c>
      <c r="AU49" s="27">
        <v>2065</v>
      </c>
      <c r="AV49" s="35">
        <f t="shared" ref="AV49:AV70" si="76">AU49/$AU$70</f>
        <v>2.3891614216956684E-2</v>
      </c>
      <c r="AW49" s="27">
        <v>4329</v>
      </c>
      <c r="AX49" s="37">
        <f t="shared" ref="AX49:AX70" si="77">AW49/$AW$70</f>
        <v>2.5733698721340126E-2</v>
      </c>
    </row>
    <row r="50" spans="1:50" ht="15.75" customHeight="1">
      <c r="A50" s="127"/>
      <c r="B50" s="48">
        <v>44444</v>
      </c>
      <c r="C50" s="27">
        <v>3253</v>
      </c>
      <c r="D50" s="35">
        <f t="shared" si="54"/>
        <v>3.8590663740435377E-2</v>
      </c>
      <c r="E50" s="27">
        <v>3153</v>
      </c>
      <c r="F50" s="35">
        <f t="shared" si="55"/>
        <v>3.4630845946005316E-2</v>
      </c>
      <c r="G50" s="27">
        <f t="shared" si="2"/>
        <v>6406</v>
      </c>
      <c r="H50" s="37">
        <f t="shared" si="56"/>
        <v>3.6534524155787867E-2</v>
      </c>
      <c r="I50" s="27">
        <v>3197</v>
      </c>
      <c r="J50" s="35">
        <f t="shared" si="57"/>
        <v>3.8159009799357851E-2</v>
      </c>
      <c r="K50" s="27">
        <v>3013</v>
      </c>
      <c r="L50" s="35">
        <f t="shared" si="58"/>
        <v>3.3333702109769991E-2</v>
      </c>
      <c r="M50" s="27">
        <f t="shared" si="6"/>
        <v>6210</v>
      </c>
      <c r="N50" s="37">
        <f t="shared" si="59"/>
        <v>3.5654820003444908E-2</v>
      </c>
      <c r="O50" s="27">
        <v>3062</v>
      </c>
      <c r="P50" s="35">
        <f t="shared" si="60"/>
        <v>3.7290530007794233E-2</v>
      </c>
      <c r="Q50" s="27">
        <v>2897</v>
      </c>
      <c r="R50" s="35">
        <f t="shared" si="61"/>
        <v>3.2693088972148239E-2</v>
      </c>
      <c r="S50" s="40">
        <v>5959</v>
      </c>
      <c r="T50" s="37">
        <f t="shared" si="62"/>
        <v>3.4904289965089853E-2</v>
      </c>
      <c r="U50" s="27">
        <v>3049</v>
      </c>
      <c r="V50" s="35">
        <f t="shared" si="63"/>
        <v>3.730576287776826E-2</v>
      </c>
      <c r="W50" s="27">
        <v>2815</v>
      </c>
      <c r="X50" s="35">
        <f t="shared" si="64"/>
        <v>3.2050552203119663E-2</v>
      </c>
      <c r="Y50" s="27">
        <f t="shared" si="12"/>
        <v>5864</v>
      </c>
      <c r="Z50" s="37">
        <f t="shared" si="65"/>
        <v>3.458362821420146E-2</v>
      </c>
      <c r="AA50" s="27">
        <v>2911</v>
      </c>
      <c r="AB50" s="35">
        <f t="shared" si="66"/>
        <v>3.5691077843577203E-2</v>
      </c>
      <c r="AC50" s="27">
        <v>2687</v>
      </c>
      <c r="AD50" s="35">
        <f t="shared" si="67"/>
        <v>3.079232655680594E-2</v>
      </c>
      <c r="AE50" s="27">
        <v>5598</v>
      </c>
      <c r="AF50" s="37">
        <f t="shared" si="68"/>
        <v>3.3158989000313936E-2</v>
      </c>
      <c r="AG50" s="27">
        <v>2835</v>
      </c>
      <c r="AH50" s="35">
        <f t="shared" si="69"/>
        <v>3.4752016475030033E-2</v>
      </c>
      <c r="AI50" s="27">
        <v>2670</v>
      </c>
      <c r="AJ50" s="35">
        <f t="shared" si="70"/>
        <v>3.0687891500488479E-2</v>
      </c>
      <c r="AK50" s="27">
        <v>5505</v>
      </c>
      <c r="AL50" s="37">
        <f t="shared" si="71"/>
        <v>3.2654538120688324E-2</v>
      </c>
      <c r="AM50" s="27">
        <v>2741</v>
      </c>
      <c r="AN50" s="35">
        <f t="shared" si="72"/>
        <v>3.3559429942700426E-2</v>
      </c>
      <c r="AO50" s="27">
        <v>2604</v>
      </c>
      <c r="AP50" s="35">
        <f t="shared" si="73"/>
        <v>3.007588269943752E-2</v>
      </c>
      <c r="AQ50" s="27">
        <v>5345</v>
      </c>
      <c r="AR50" s="37">
        <f t="shared" si="74"/>
        <v>3.1766880426965891E-2</v>
      </c>
      <c r="AS50" s="27">
        <v>2690</v>
      </c>
      <c r="AT50" s="35">
        <f t="shared" si="75"/>
        <v>3.28887041361519E-2</v>
      </c>
      <c r="AU50" s="27">
        <v>2581</v>
      </c>
      <c r="AV50" s="35">
        <f t="shared" si="76"/>
        <v>2.9861625323954092E-2</v>
      </c>
      <c r="AW50" s="27">
        <v>5271</v>
      </c>
      <c r="AX50" s="37">
        <f t="shared" si="77"/>
        <v>3.1333408630211092E-2</v>
      </c>
    </row>
    <row r="51" spans="1:50" ht="15.75" customHeight="1">
      <c r="A51" s="127"/>
      <c r="B51" s="25" t="s">
        <v>61</v>
      </c>
      <c r="C51" s="27">
        <v>3752</v>
      </c>
      <c r="D51" s="35">
        <f t="shared" si="54"/>
        <v>4.4510350554599919E-2</v>
      </c>
      <c r="E51" s="27">
        <v>3439</v>
      </c>
      <c r="F51" s="35">
        <f t="shared" si="55"/>
        <v>3.7772115194517057E-2</v>
      </c>
      <c r="G51" s="27">
        <f t="shared" si="2"/>
        <v>7191</v>
      </c>
      <c r="H51" s="37">
        <f t="shared" si="56"/>
        <v>4.101151470563074E-2</v>
      </c>
      <c r="I51" s="27">
        <v>3677</v>
      </c>
      <c r="J51" s="35">
        <f t="shared" si="57"/>
        <v>4.3888232415464128E-2</v>
      </c>
      <c r="K51" s="27">
        <v>3480</v>
      </c>
      <c r="L51" s="35">
        <f t="shared" si="58"/>
        <v>3.8500259987387847E-2</v>
      </c>
      <c r="M51" s="27">
        <f t="shared" si="6"/>
        <v>7157</v>
      </c>
      <c r="N51" s="37">
        <f t="shared" si="59"/>
        <v>4.1092036516047536E-2</v>
      </c>
      <c r="O51" s="27">
        <v>3576</v>
      </c>
      <c r="P51" s="35">
        <f t="shared" si="60"/>
        <v>4.3550272798129383E-2</v>
      </c>
      <c r="Q51" s="27">
        <v>3438</v>
      </c>
      <c r="R51" s="35">
        <f t="shared" si="61"/>
        <v>3.8798356881686452E-2</v>
      </c>
      <c r="S51" s="27">
        <f t="shared" ref="S51:S70" si="78">SUM(O51,Q51)</f>
        <v>7014</v>
      </c>
      <c r="T51" s="37">
        <f t="shared" si="62"/>
        <v>4.1083854642581005E-2</v>
      </c>
      <c r="U51" s="27">
        <v>3438</v>
      </c>
      <c r="V51" s="35">
        <f t="shared" si="63"/>
        <v>4.2065337085525512E-2</v>
      </c>
      <c r="W51" s="27">
        <v>3387</v>
      </c>
      <c r="X51" s="35">
        <f t="shared" si="64"/>
        <v>3.8563133325742911E-2</v>
      </c>
      <c r="Y51" s="27">
        <f t="shared" si="12"/>
        <v>6825</v>
      </c>
      <c r="Z51" s="37">
        <f t="shared" si="65"/>
        <v>4.0251238499646146E-2</v>
      </c>
      <c r="AA51" s="27">
        <v>3372</v>
      </c>
      <c r="AB51" s="35">
        <f t="shared" si="66"/>
        <v>4.1343289071982932E-2</v>
      </c>
      <c r="AC51" s="27">
        <v>3348</v>
      </c>
      <c r="AD51" s="35">
        <f t="shared" si="67"/>
        <v>3.8367215970296346E-2</v>
      </c>
      <c r="AE51" s="27">
        <v>6720</v>
      </c>
      <c r="AF51" s="37">
        <f t="shared" si="68"/>
        <v>3.9805002872831306E-2</v>
      </c>
      <c r="AG51" s="27">
        <v>3301</v>
      </c>
      <c r="AH51" s="35">
        <f t="shared" si="69"/>
        <v>4.0464340876216628E-2</v>
      </c>
      <c r="AI51" s="27">
        <v>3250</v>
      </c>
      <c r="AJ51" s="35">
        <f t="shared" si="70"/>
        <v>3.7354175047411071E-2</v>
      </c>
      <c r="AK51" s="27">
        <v>6551</v>
      </c>
      <c r="AL51" s="37">
        <f t="shared" si="71"/>
        <v>3.8859196953429466E-2</v>
      </c>
      <c r="AM51" s="27">
        <v>3302</v>
      </c>
      <c r="AN51" s="35">
        <f t="shared" si="72"/>
        <v>4.0428032714628533E-2</v>
      </c>
      <c r="AO51" s="27">
        <v>3129</v>
      </c>
      <c r="AP51" s="35">
        <f t="shared" si="73"/>
        <v>3.6139568727549927E-2</v>
      </c>
      <c r="AQ51" s="27">
        <v>6431</v>
      </c>
      <c r="AR51" s="37">
        <f t="shared" si="74"/>
        <v>3.8221292427655311E-2</v>
      </c>
      <c r="AS51" s="27">
        <v>3251</v>
      </c>
      <c r="AT51" s="35">
        <f t="shared" si="75"/>
        <v>3.9747649496888408E-2</v>
      </c>
      <c r="AU51" s="27">
        <v>3052</v>
      </c>
      <c r="AV51" s="35">
        <f t="shared" si="76"/>
        <v>3.5310995927434287E-2</v>
      </c>
      <c r="AW51" s="27">
        <v>6303</v>
      </c>
      <c r="AX51" s="37">
        <f t="shared" si="77"/>
        <v>3.7468122670502847E-2</v>
      </c>
    </row>
    <row r="52" spans="1:50" ht="15.75" customHeight="1">
      <c r="A52" s="127"/>
      <c r="B52" s="25" t="s">
        <v>64</v>
      </c>
      <c r="C52" s="27">
        <v>3897</v>
      </c>
      <c r="D52" s="35">
        <f t="shared" si="54"/>
        <v>4.6230500029657749E-2</v>
      </c>
      <c r="E52" s="27">
        <v>3672</v>
      </c>
      <c r="F52" s="35">
        <f t="shared" si="55"/>
        <v>4.0331261120752145E-2</v>
      </c>
      <c r="G52" s="27">
        <f t="shared" si="2"/>
        <v>7569</v>
      </c>
      <c r="H52" s="37">
        <f t="shared" si="56"/>
        <v>4.3167313976765272E-2</v>
      </c>
      <c r="I52" s="27">
        <v>3868</v>
      </c>
      <c r="J52" s="35">
        <f t="shared" si="57"/>
        <v>4.6167985581456419E-2</v>
      </c>
      <c r="K52" s="27">
        <v>3627</v>
      </c>
      <c r="L52" s="35">
        <f t="shared" si="58"/>
        <v>4.012656407306199E-2</v>
      </c>
      <c r="M52" s="27">
        <f t="shared" si="6"/>
        <v>7495</v>
      </c>
      <c r="N52" s="37">
        <f t="shared" si="59"/>
        <v>4.3032669231210886E-2</v>
      </c>
      <c r="O52" s="27">
        <v>3767</v>
      </c>
      <c r="P52" s="35">
        <f t="shared" si="60"/>
        <v>4.5876363990646922E-2</v>
      </c>
      <c r="Q52" s="27">
        <v>3530</v>
      </c>
      <c r="R52" s="35">
        <f t="shared" si="61"/>
        <v>3.9836590980905522E-2</v>
      </c>
      <c r="S52" s="27">
        <f t="shared" si="78"/>
        <v>7297</v>
      </c>
      <c r="T52" s="37">
        <f t="shared" si="62"/>
        <v>4.2741500902040722E-2</v>
      </c>
      <c r="U52" s="27">
        <v>3817</v>
      </c>
      <c r="V52" s="35">
        <f t="shared" si="63"/>
        <v>4.6702557200538355E-2</v>
      </c>
      <c r="W52" s="27">
        <v>3497</v>
      </c>
      <c r="X52" s="35">
        <f t="shared" si="64"/>
        <v>3.981555277240123E-2</v>
      </c>
      <c r="Y52" s="27">
        <f t="shared" si="12"/>
        <v>7314</v>
      </c>
      <c r="Z52" s="37">
        <f t="shared" si="65"/>
        <v>4.313517338995046E-2</v>
      </c>
      <c r="AA52" s="27">
        <v>3842</v>
      </c>
      <c r="AB52" s="35">
        <f t="shared" si="66"/>
        <v>4.7105847157342361E-2</v>
      </c>
      <c r="AC52" s="27">
        <v>3487</v>
      </c>
      <c r="AD52" s="35">
        <f t="shared" si="67"/>
        <v>3.9960120098095388E-2</v>
      </c>
      <c r="AE52" s="27">
        <v>7329</v>
      </c>
      <c r="AF52" s="37">
        <f t="shared" si="68"/>
        <v>4.3412331258181648E-2</v>
      </c>
      <c r="AG52" s="27">
        <v>3851</v>
      </c>
      <c r="AH52" s="35">
        <f t="shared" si="69"/>
        <v>4.7206354654441146E-2</v>
      </c>
      <c r="AI52" s="27">
        <v>3486</v>
      </c>
      <c r="AJ52" s="35">
        <f t="shared" si="70"/>
        <v>4.0066662835469224E-2</v>
      </c>
      <c r="AK52" s="27">
        <v>7337</v>
      </c>
      <c r="AL52" s="37">
        <f t="shared" si="71"/>
        <v>4.3521588772296137E-2</v>
      </c>
      <c r="AM52" s="27">
        <v>3795</v>
      </c>
      <c r="AN52" s="35">
        <f t="shared" si="72"/>
        <v>4.6464077574807777E-2</v>
      </c>
      <c r="AO52" s="27">
        <v>3563</v>
      </c>
      <c r="AP52" s="35">
        <f t="shared" si="73"/>
        <v>4.1152215844122847E-2</v>
      </c>
      <c r="AQ52" s="27">
        <v>7358</v>
      </c>
      <c r="AR52" s="37">
        <f t="shared" si="74"/>
        <v>4.3730721455868107E-2</v>
      </c>
      <c r="AS52" s="27">
        <v>3799</v>
      </c>
      <c r="AT52" s="35">
        <f t="shared" si="75"/>
        <v>4.6447653164773631E-2</v>
      </c>
      <c r="AU52" s="27">
        <v>3567</v>
      </c>
      <c r="AV52" s="35">
        <f t="shared" si="76"/>
        <v>4.1269437245464641E-2</v>
      </c>
      <c r="AW52" s="27">
        <v>7366</v>
      </c>
      <c r="AX52" s="37">
        <f t="shared" si="77"/>
        <v>4.3787115911617318E-2</v>
      </c>
    </row>
    <row r="53" spans="1:50" ht="15.75" customHeight="1">
      <c r="A53" s="127"/>
      <c r="B53" s="25" t="s">
        <v>66</v>
      </c>
      <c r="C53" s="27">
        <v>3987</v>
      </c>
      <c r="D53" s="35">
        <f t="shared" si="54"/>
        <v>4.7298179014176406E-2</v>
      </c>
      <c r="E53" s="27">
        <v>3644</v>
      </c>
      <c r="F53" s="35">
        <f t="shared" si="55"/>
        <v>4.00237242712475E-2</v>
      </c>
      <c r="G53" s="27">
        <f t="shared" si="2"/>
        <v>7631</v>
      </c>
      <c r="H53" s="37">
        <f t="shared" si="56"/>
        <v>4.352091068261274E-2</v>
      </c>
      <c r="I53" s="27">
        <v>4012</v>
      </c>
      <c r="J53" s="35">
        <f t="shared" si="57"/>
        <v>4.7886752366288296E-2</v>
      </c>
      <c r="K53" s="27">
        <v>3635</v>
      </c>
      <c r="L53" s="35">
        <f t="shared" si="58"/>
        <v>4.0215070417860578E-2</v>
      </c>
      <c r="M53" s="27">
        <f t="shared" si="6"/>
        <v>7647</v>
      </c>
      <c r="N53" s="37">
        <f t="shared" si="59"/>
        <v>4.3905379801343514E-2</v>
      </c>
      <c r="O53" s="27">
        <v>4017</v>
      </c>
      <c r="P53" s="35">
        <f t="shared" si="60"/>
        <v>4.8920985970381921E-2</v>
      </c>
      <c r="Q53" s="27">
        <v>3584</v>
      </c>
      <c r="R53" s="35">
        <f t="shared" si="61"/>
        <v>4.0445989256534101E-2</v>
      </c>
      <c r="S53" s="27">
        <f t="shared" si="78"/>
        <v>7601</v>
      </c>
      <c r="T53" s="37">
        <f t="shared" si="62"/>
        <v>4.4522152714322534E-2</v>
      </c>
      <c r="U53" s="27">
        <v>4006</v>
      </c>
      <c r="V53" s="35">
        <f t="shared" si="63"/>
        <v>4.9015049553407561E-2</v>
      </c>
      <c r="W53" s="27">
        <v>3673</v>
      </c>
      <c r="X53" s="35">
        <f t="shared" si="64"/>
        <v>4.1819423887054535E-2</v>
      </c>
      <c r="Y53" s="27">
        <f t="shared" si="12"/>
        <v>7679</v>
      </c>
      <c r="Z53" s="37">
        <f t="shared" si="65"/>
        <v>4.5287803727294171E-2</v>
      </c>
      <c r="AA53" s="27">
        <v>4046</v>
      </c>
      <c r="AB53" s="35">
        <f t="shared" si="66"/>
        <v>4.9607042581626022E-2</v>
      </c>
      <c r="AC53" s="27">
        <v>3686</v>
      </c>
      <c r="AD53" s="35">
        <f t="shared" si="67"/>
        <v>4.2240608741491138E-2</v>
      </c>
      <c r="AE53" s="27">
        <v>7732</v>
      </c>
      <c r="AF53" s="37">
        <f t="shared" si="68"/>
        <v>4.5799446757846973E-2</v>
      </c>
      <c r="AG53" s="27">
        <v>4088</v>
      </c>
      <c r="AH53" s="35">
        <f t="shared" si="69"/>
        <v>5.0111549682512441E-2</v>
      </c>
      <c r="AI53" s="27">
        <v>3683</v>
      </c>
      <c r="AJ53" s="35">
        <f t="shared" si="70"/>
        <v>4.2330900522958452E-2</v>
      </c>
      <c r="AK53" s="27">
        <v>7771</v>
      </c>
      <c r="AL53" s="37">
        <f t="shared" si="71"/>
        <v>4.6095988326225065E-2</v>
      </c>
      <c r="AM53" s="27">
        <v>4089</v>
      </c>
      <c r="AN53" s="35">
        <f t="shared" si="72"/>
        <v>5.0063666193251387E-2</v>
      </c>
      <c r="AO53" s="27">
        <v>3692</v>
      </c>
      <c r="AP53" s="35">
        <f t="shared" si="73"/>
        <v>4.2642150125316178E-2</v>
      </c>
      <c r="AQ53" s="27">
        <v>7781</v>
      </c>
      <c r="AR53" s="37">
        <f t="shared" si="74"/>
        <v>4.6244732760004043E-2</v>
      </c>
      <c r="AS53" s="27">
        <v>4131</v>
      </c>
      <c r="AT53" s="35">
        <f t="shared" si="75"/>
        <v>5.0506779474514311E-2</v>
      </c>
      <c r="AU53" s="27">
        <v>3707</v>
      </c>
      <c r="AV53" s="35">
        <f t="shared" si="76"/>
        <v>4.2889207700851535E-2</v>
      </c>
      <c r="AW53" s="27">
        <v>7838</v>
      </c>
      <c r="AX53" s="37">
        <f t="shared" si="77"/>
        <v>4.6592915356401921E-2</v>
      </c>
    </row>
    <row r="54" spans="1:50" ht="15.75" customHeight="1">
      <c r="A54" s="127"/>
      <c r="B54" s="25" t="s">
        <v>69</v>
      </c>
      <c r="C54" s="27">
        <v>4098</v>
      </c>
      <c r="D54" s="35">
        <f t="shared" si="54"/>
        <v>4.8614983095082748E-2</v>
      </c>
      <c r="E54" s="27">
        <v>3742</v>
      </c>
      <c r="F54" s="35">
        <f t="shared" si="55"/>
        <v>4.1100103244513762E-2</v>
      </c>
      <c r="G54" s="27">
        <f t="shared" si="2"/>
        <v>7840</v>
      </c>
      <c r="H54" s="37">
        <f t="shared" si="56"/>
        <v>4.4712873771679186E-2</v>
      </c>
      <c r="I54" s="27">
        <v>4070</v>
      </c>
      <c r="J54" s="35">
        <f t="shared" si="57"/>
        <v>4.8579033432401143E-2</v>
      </c>
      <c r="K54" s="27">
        <v>3753</v>
      </c>
      <c r="L54" s="35">
        <f t="shared" si="58"/>
        <v>4.1520539003639827E-2</v>
      </c>
      <c r="M54" s="27">
        <f t="shared" si="6"/>
        <v>7823</v>
      </c>
      <c r="N54" s="37">
        <f t="shared" si="59"/>
        <v>4.4915886777286557E-2</v>
      </c>
      <c r="O54" s="27">
        <v>3922</v>
      </c>
      <c r="P54" s="35">
        <f t="shared" si="60"/>
        <v>4.7764029618082619E-2</v>
      </c>
      <c r="Q54" s="27">
        <v>3662</v>
      </c>
      <c r="R54" s="35">
        <f t="shared" si="61"/>
        <v>4.1326231210219833E-2</v>
      </c>
      <c r="S54" s="27">
        <f t="shared" si="78"/>
        <v>7584</v>
      </c>
      <c r="T54" s="37">
        <f t="shared" si="62"/>
        <v>4.4422576790609403E-2</v>
      </c>
      <c r="U54" s="27">
        <v>3929</v>
      </c>
      <c r="V54" s="35">
        <f t="shared" si="63"/>
        <v>4.8072923039275663E-2</v>
      </c>
      <c r="W54" s="27">
        <v>3664</v>
      </c>
      <c r="X54" s="35">
        <f t="shared" si="64"/>
        <v>4.1716953205055217E-2</v>
      </c>
      <c r="Y54" s="27">
        <f t="shared" si="12"/>
        <v>7593</v>
      </c>
      <c r="Z54" s="37">
        <f t="shared" si="65"/>
        <v>4.4780608634111818E-2</v>
      </c>
      <c r="AA54" s="27">
        <v>3876</v>
      </c>
      <c r="AB54" s="35">
        <f t="shared" si="66"/>
        <v>4.7522713061389638E-2</v>
      </c>
      <c r="AC54" s="27">
        <v>3677</v>
      </c>
      <c r="AD54" s="35">
        <f t="shared" si="67"/>
        <v>4.2137471064151638E-2</v>
      </c>
      <c r="AE54" s="27">
        <v>7553</v>
      </c>
      <c r="AF54" s="37">
        <f t="shared" si="68"/>
        <v>4.4739164687276026E-2</v>
      </c>
      <c r="AG54" s="27">
        <v>3910</v>
      </c>
      <c r="AH54" s="35">
        <f t="shared" si="69"/>
        <v>4.7929588859741599E-2</v>
      </c>
      <c r="AI54" s="27">
        <v>3577</v>
      </c>
      <c r="AJ54" s="35">
        <f t="shared" si="70"/>
        <v>4.1112579736796738E-2</v>
      </c>
      <c r="AK54" s="27">
        <v>7487</v>
      </c>
      <c r="AL54" s="37">
        <f t="shared" si="71"/>
        <v>4.4411358203377563E-2</v>
      </c>
      <c r="AM54" s="27">
        <v>4208</v>
      </c>
      <c r="AN54" s="35">
        <f t="shared" si="72"/>
        <v>5.1520642538811889E-2</v>
      </c>
      <c r="AO54" s="27">
        <v>3701</v>
      </c>
      <c r="AP54" s="35">
        <f t="shared" si="73"/>
        <v>4.2746099028655248E-2</v>
      </c>
      <c r="AQ54" s="27">
        <v>7909</v>
      </c>
      <c r="AR54" s="37">
        <f t="shared" si="74"/>
        <v>4.7005473769293406E-2</v>
      </c>
      <c r="AS54" s="27">
        <v>4332</v>
      </c>
      <c r="AT54" s="35">
        <f t="shared" si="75"/>
        <v>5.2964262571676593E-2</v>
      </c>
      <c r="AU54" s="27">
        <v>3722</v>
      </c>
      <c r="AV54" s="35">
        <f t="shared" si="76"/>
        <v>4.3062754535357274E-2</v>
      </c>
      <c r="AW54" s="27">
        <v>8054</v>
      </c>
      <c r="AX54" s="37">
        <f t="shared" si="77"/>
        <v>4.7876925271811824E-2</v>
      </c>
    </row>
    <row r="55" spans="1:50" ht="15.75" customHeight="1">
      <c r="A55" s="127"/>
      <c r="B55" s="25" t="s">
        <v>71</v>
      </c>
      <c r="C55" s="27">
        <v>4009</v>
      </c>
      <c r="D55" s="35">
        <f t="shared" si="54"/>
        <v>4.7559167210392078E-2</v>
      </c>
      <c r="E55" s="27">
        <v>3707</v>
      </c>
      <c r="F55" s="35">
        <f t="shared" si="55"/>
        <v>4.0715682182632953E-2</v>
      </c>
      <c r="G55" s="27">
        <f t="shared" si="2"/>
        <v>7716</v>
      </c>
      <c r="H55" s="37">
        <f t="shared" si="56"/>
        <v>4.4005680359984256E-2</v>
      </c>
      <c r="I55" s="27">
        <v>3933</v>
      </c>
      <c r="J55" s="35">
        <f t="shared" si="57"/>
        <v>4.6943817810720809E-2</v>
      </c>
      <c r="K55" s="27">
        <v>3669</v>
      </c>
      <c r="L55" s="35">
        <f t="shared" si="58"/>
        <v>4.0591222383254598E-2</v>
      </c>
      <c r="M55" s="27">
        <f t="shared" si="6"/>
        <v>7602</v>
      </c>
      <c r="N55" s="37">
        <f t="shared" si="59"/>
        <v>4.3647011540448984E-2</v>
      </c>
      <c r="O55" s="27">
        <v>3860</v>
      </c>
      <c r="P55" s="35">
        <f t="shared" si="60"/>
        <v>4.7008963367108338E-2</v>
      </c>
      <c r="Q55" s="27">
        <v>3584</v>
      </c>
      <c r="R55" s="35">
        <f t="shared" si="61"/>
        <v>4.0445989256534101E-2</v>
      </c>
      <c r="S55" s="27">
        <f t="shared" si="78"/>
        <v>7444</v>
      </c>
      <c r="T55" s="37">
        <f t="shared" si="62"/>
        <v>4.3602539771795415E-2</v>
      </c>
      <c r="U55" s="27">
        <v>4029</v>
      </c>
      <c r="V55" s="35">
        <f t="shared" si="63"/>
        <v>4.9296463966719689E-2</v>
      </c>
      <c r="W55" s="27">
        <v>3644</v>
      </c>
      <c r="X55" s="35">
        <f t="shared" si="64"/>
        <v>4.1489240578390069E-2</v>
      </c>
      <c r="Y55" s="27">
        <f t="shared" si="12"/>
        <v>7673</v>
      </c>
      <c r="Z55" s="37">
        <f t="shared" si="65"/>
        <v>4.5252418023118662E-2</v>
      </c>
      <c r="AA55" s="27">
        <v>4160</v>
      </c>
      <c r="AB55" s="35">
        <f t="shared" si="66"/>
        <v>5.1004769436372777E-2</v>
      </c>
      <c r="AC55" s="27">
        <v>3717</v>
      </c>
      <c r="AD55" s="35">
        <f t="shared" si="67"/>
        <v>4.2595860741216109E-2</v>
      </c>
      <c r="AE55" s="27">
        <v>7877</v>
      </c>
      <c r="AF55" s="37">
        <f t="shared" si="68"/>
        <v>4.6658334468644674E-2</v>
      </c>
      <c r="AG55" s="27">
        <v>4113</v>
      </c>
      <c r="AH55" s="35">
        <f t="shared" si="69"/>
        <v>5.0418004854249923E-2</v>
      </c>
      <c r="AI55" s="27">
        <v>3704</v>
      </c>
      <c r="AJ55" s="35">
        <f t="shared" si="70"/>
        <v>4.2572265961726335E-2</v>
      </c>
      <c r="AK55" s="27">
        <v>7817</v>
      </c>
      <c r="AL55" s="37">
        <f t="shared" si="71"/>
        <v>4.6368850951756704E-2</v>
      </c>
      <c r="AM55" s="27">
        <v>4169</v>
      </c>
      <c r="AN55" s="35">
        <f t="shared" si="72"/>
        <v>5.1043146089426512E-2</v>
      </c>
      <c r="AO55" s="27">
        <v>3808</v>
      </c>
      <c r="AP55" s="35">
        <f t="shared" si="73"/>
        <v>4.3981935990575302E-2</v>
      </c>
      <c r="AQ55" s="27">
        <v>7977</v>
      </c>
      <c r="AR55" s="37">
        <f t="shared" si="74"/>
        <v>4.7409617430478376E-2</v>
      </c>
      <c r="AS55" s="27">
        <v>4175</v>
      </c>
      <c r="AT55" s="35">
        <f t="shared" si="75"/>
        <v>5.1044735973395608E-2</v>
      </c>
      <c r="AU55" s="27">
        <v>3842</v>
      </c>
      <c r="AV55" s="35">
        <f t="shared" si="76"/>
        <v>4.4451129211403186E-2</v>
      </c>
      <c r="AW55" s="27">
        <v>8017</v>
      </c>
      <c r="AX55" s="37">
        <f t="shared" si="77"/>
        <v>4.7656979128894383E-2</v>
      </c>
    </row>
    <row r="56" spans="1:50" ht="15.75" customHeight="1">
      <c r="A56" s="127"/>
      <c r="B56" s="25" t="s">
        <v>72</v>
      </c>
      <c r="C56" s="27">
        <v>4276</v>
      </c>
      <c r="D56" s="35">
        <f t="shared" si="54"/>
        <v>5.0726614864464087E-2</v>
      </c>
      <c r="E56" s="27">
        <v>4460</v>
      </c>
      <c r="F56" s="35">
        <f t="shared" si="55"/>
        <v>4.8986226742525757E-2</v>
      </c>
      <c r="G56" s="27">
        <f t="shared" si="2"/>
        <v>8736</v>
      </c>
      <c r="H56" s="37">
        <f t="shared" si="56"/>
        <v>4.9822916488442517E-2</v>
      </c>
      <c r="I56" s="27">
        <v>4186</v>
      </c>
      <c r="J56" s="35">
        <f t="shared" si="57"/>
        <v>4.9963595564626824E-2</v>
      </c>
      <c r="K56" s="27">
        <v>4297</v>
      </c>
      <c r="L56" s="35">
        <f t="shared" si="58"/>
        <v>4.753897044994413E-2</v>
      </c>
      <c r="M56" s="27">
        <f t="shared" si="6"/>
        <v>8483</v>
      </c>
      <c r="N56" s="37">
        <f t="shared" si="59"/>
        <v>4.8705287937072975E-2</v>
      </c>
      <c r="O56" s="27">
        <v>4005</v>
      </c>
      <c r="P56" s="35">
        <f t="shared" si="60"/>
        <v>4.877484411535464E-2</v>
      </c>
      <c r="Q56" s="27">
        <v>4051</v>
      </c>
      <c r="R56" s="35">
        <f t="shared" si="61"/>
        <v>4.5716155825396107E-2</v>
      </c>
      <c r="S56" s="27">
        <f t="shared" si="78"/>
        <v>8056</v>
      </c>
      <c r="T56" s="37">
        <f t="shared" si="62"/>
        <v>4.7187273025468005E-2</v>
      </c>
      <c r="U56" s="27">
        <v>4019</v>
      </c>
      <c r="V56" s="35">
        <f t="shared" si="63"/>
        <v>4.9174109873975282E-2</v>
      </c>
      <c r="W56" s="27">
        <v>3894</v>
      </c>
      <c r="X56" s="35">
        <f t="shared" si="64"/>
        <v>4.4335648411704426E-2</v>
      </c>
      <c r="Y56" s="27">
        <f t="shared" si="12"/>
        <v>7913</v>
      </c>
      <c r="Z56" s="37">
        <f t="shared" si="65"/>
        <v>4.6667846190139181E-2</v>
      </c>
      <c r="AA56" s="27">
        <v>3933</v>
      </c>
      <c r="AB56" s="35">
        <f t="shared" si="66"/>
        <v>4.8221576488763011E-2</v>
      </c>
      <c r="AC56" s="27">
        <v>3719</v>
      </c>
      <c r="AD56" s="35">
        <f t="shared" si="67"/>
        <v>4.2618780225069333E-2</v>
      </c>
      <c r="AE56" s="27">
        <v>7652</v>
      </c>
      <c r="AF56" s="37">
        <f t="shared" si="68"/>
        <v>4.5325577676027552E-2</v>
      </c>
      <c r="AG56" s="27">
        <v>4040</v>
      </c>
      <c r="AH56" s="35">
        <f t="shared" si="69"/>
        <v>4.9523155752776486E-2</v>
      </c>
      <c r="AI56" s="27">
        <v>3851</v>
      </c>
      <c r="AJ56" s="35">
        <f t="shared" si="70"/>
        <v>4.4261824033101548E-2</v>
      </c>
      <c r="AK56" s="27">
        <v>7891</v>
      </c>
      <c r="AL56" s="37">
        <f t="shared" si="71"/>
        <v>4.6807803871090202E-2</v>
      </c>
      <c r="AM56" s="27">
        <v>4101</v>
      </c>
      <c r="AN56" s="35">
        <f t="shared" si="72"/>
        <v>5.0210588177677651E-2</v>
      </c>
      <c r="AO56" s="27">
        <v>3848</v>
      </c>
      <c r="AP56" s="35">
        <f t="shared" si="73"/>
        <v>4.4443931116526718E-2</v>
      </c>
      <c r="AQ56" s="27">
        <v>7949</v>
      </c>
      <c r="AR56" s="37">
        <f t="shared" si="74"/>
        <v>4.724320533469633E-2</v>
      </c>
      <c r="AS56" s="27">
        <v>4161</v>
      </c>
      <c r="AT56" s="35">
        <f t="shared" si="75"/>
        <v>5.0873567996478831E-2</v>
      </c>
      <c r="AU56" s="27">
        <v>3862</v>
      </c>
      <c r="AV56" s="35">
        <f t="shared" si="76"/>
        <v>4.4682524990744169E-2</v>
      </c>
      <c r="AW56" s="27">
        <v>8023</v>
      </c>
      <c r="AX56" s="37">
        <f t="shared" si="77"/>
        <v>4.7692646070989102E-2</v>
      </c>
    </row>
    <row r="57" spans="1:50" ht="15.75" customHeight="1">
      <c r="A57" s="127"/>
      <c r="B57" s="25" t="s">
        <v>73</v>
      </c>
      <c r="C57" s="27">
        <v>5862</v>
      </c>
      <c r="D57" s="35">
        <f t="shared" si="54"/>
        <v>6.9541491191648375E-2</v>
      </c>
      <c r="E57" s="27">
        <v>5966</v>
      </c>
      <c r="F57" s="35">
        <f t="shared" si="55"/>
        <v>6.5527315862311364E-2</v>
      </c>
      <c r="G57" s="27">
        <f t="shared" si="2"/>
        <v>11828</v>
      </c>
      <c r="H57" s="37">
        <f t="shared" si="56"/>
        <v>6.7457126399415993E-2</v>
      </c>
      <c r="I57" s="27">
        <v>5451</v>
      </c>
      <c r="J57" s="35">
        <f t="shared" si="57"/>
        <v>6.5062484334156914E-2</v>
      </c>
      <c r="K57" s="27">
        <v>5588</v>
      </c>
      <c r="L57" s="35">
        <f t="shared" si="58"/>
        <v>6.1821681841817036E-2</v>
      </c>
      <c r="M57" s="27">
        <f t="shared" si="6"/>
        <v>11039</v>
      </c>
      <c r="N57" s="37">
        <f t="shared" si="59"/>
        <v>6.3380605155882189E-2</v>
      </c>
      <c r="O57" s="27">
        <v>5121</v>
      </c>
      <c r="P57" s="35">
        <f t="shared" si="60"/>
        <v>6.2366036632891662E-2</v>
      </c>
      <c r="Q57" s="27">
        <v>5258</v>
      </c>
      <c r="R57" s="35">
        <f t="shared" si="61"/>
        <v>5.9337335801020179E-2</v>
      </c>
      <c r="S57" s="27">
        <f t="shared" si="78"/>
        <v>10379</v>
      </c>
      <c r="T57" s="37">
        <f t="shared" si="62"/>
        <v>6.0794030130503031E-2</v>
      </c>
      <c r="U57" s="27">
        <v>4811</v>
      </c>
      <c r="V57" s="35">
        <f t="shared" si="63"/>
        <v>5.8864554019331945E-2</v>
      </c>
      <c r="W57" s="27">
        <v>4953</v>
      </c>
      <c r="X57" s="35">
        <f t="shared" si="64"/>
        <v>5.6393031993624047E-2</v>
      </c>
      <c r="Y57" s="27">
        <f t="shared" si="12"/>
        <v>9764</v>
      </c>
      <c r="Z57" s="37">
        <f t="shared" si="65"/>
        <v>5.758433592828497E-2</v>
      </c>
      <c r="AA57" s="27">
        <v>4580</v>
      </c>
      <c r="AB57" s="35">
        <f t="shared" si="66"/>
        <v>5.615428942754503E-2</v>
      </c>
      <c r="AC57" s="27">
        <v>4796</v>
      </c>
      <c r="AD57" s="35">
        <f t="shared" si="67"/>
        <v>5.4960922280030251E-2</v>
      </c>
      <c r="AE57" s="27">
        <v>9376</v>
      </c>
      <c r="AF57" s="37">
        <f t="shared" si="68"/>
        <v>5.5537456389236066E-2</v>
      </c>
      <c r="AG57" s="27">
        <v>4341</v>
      </c>
      <c r="AH57" s="35">
        <f t="shared" si="69"/>
        <v>5.3212876020495722E-2</v>
      </c>
      <c r="AI57" s="27">
        <v>4522</v>
      </c>
      <c r="AJ57" s="35">
        <f t="shared" si="70"/>
        <v>5.1974024481351647E-2</v>
      </c>
      <c r="AK57" s="27">
        <v>8863</v>
      </c>
      <c r="AL57" s="37">
        <f t="shared" si="71"/>
        <v>5.2573509784497846E-2</v>
      </c>
      <c r="AM57" s="27">
        <v>4321</v>
      </c>
      <c r="AN57" s="35">
        <f t="shared" si="72"/>
        <v>5.2904157892159263E-2</v>
      </c>
      <c r="AO57" s="27">
        <v>4443</v>
      </c>
      <c r="AP57" s="35">
        <f t="shared" si="73"/>
        <v>5.1316108615054111E-2</v>
      </c>
      <c r="AQ57" s="27">
        <v>8764</v>
      </c>
      <c r="AR57" s="37">
        <f t="shared" si="74"/>
        <v>5.2086985979780932E-2</v>
      </c>
      <c r="AS57" s="27">
        <v>4267</v>
      </c>
      <c r="AT57" s="35">
        <f t="shared" si="75"/>
        <v>5.2169554107420135E-2</v>
      </c>
      <c r="AU57" s="27">
        <v>4290</v>
      </c>
      <c r="AV57" s="35">
        <f t="shared" si="76"/>
        <v>4.9634394668641245E-2</v>
      </c>
      <c r="AW57" s="27">
        <v>8557</v>
      </c>
      <c r="AX57" s="37">
        <f t="shared" si="77"/>
        <v>5.0867003917419142E-2</v>
      </c>
    </row>
    <row r="58" spans="1:50" ht="15.75" customHeight="1">
      <c r="A58" s="127"/>
      <c r="B58" s="25" t="s">
        <v>74</v>
      </c>
      <c r="C58" s="27">
        <v>6953</v>
      </c>
      <c r="D58" s="35">
        <f t="shared" si="54"/>
        <v>8.2484133103980076E-2</v>
      </c>
      <c r="E58" s="27">
        <v>6957</v>
      </c>
      <c r="F58" s="35">
        <f t="shared" si="55"/>
        <v>7.6411923642993651E-2</v>
      </c>
      <c r="G58" s="27">
        <f t="shared" si="2"/>
        <v>13910</v>
      </c>
      <c r="H58" s="37">
        <f t="shared" si="56"/>
        <v>7.9331131908680796E-2</v>
      </c>
      <c r="I58" s="27">
        <v>6819</v>
      </c>
      <c r="J58" s="35">
        <f t="shared" si="57"/>
        <v>8.1390768790059798E-2</v>
      </c>
      <c r="K58" s="27">
        <v>6879</v>
      </c>
      <c r="L58" s="35">
        <f t="shared" si="58"/>
        <v>7.6104393233689935E-2</v>
      </c>
      <c r="M58" s="27">
        <f t="shared" si="6"/>
        <v>13698</v>
      </c>
      <c r="N58" s="37">
        <f t="shared" si="59"/>
        <v>7.8647298616294423E-2</v>
      </c>
      <c r="O58" s="27">
        <v>6549</v>
      </c>
      <c r="P58" s="35">
        <f t="shared" si="60"/>
        <v>7.9756917381137951E-2</v>
      </c>
      <c r="Q58" s="27">
        <v>6659</v>
      </c>
      <c r="R58" s="35">
        <f t="shared" si="61"/>
        <v>7.5147835507606189E-2</v>
      </c>
      <c r="S58" s="27">
        <f t="shared" si="78"/>
        <v>13208</v>
      </c>
      <c r="T58" s="37">
        <f t="shared" si="62"/>
        <v>7.7364635317822922E-2</v>
      </c>
      <c r="U58" s="27">
        <v>6304</v>
      </c>
      <c r="V58" s="35">
        <f t="shared" si="63"/>
        <v>7.7132020066071214E-2</v>
      </c>
      <c r="W58" s="27">
        <v>6437</v>
      </c>
      <c r="X58" s="35">
        <f t="shared" si="64"/>
        <v>7.3289308892178065E-2</v>
      </c>
      <c r="Y58" s="27">
        <f t="shared" si="12"/>
        <v>12741</v>
      </c>
      <c r="Z58" s="37">
        <f t="shared" si="65"/>
        <v>7.5141542816702059E-2</v>
      </c>
      <c r="AA58" s="27">
        <v>6061</v>
      </c>
      <c r="AB58" s="35">
        <f t="shared" si="66"/>
        <v>7.4312477777369088E-2</v>
      </c>
      <c r="AC58" s="27">
        <v>6158</v>
      </c>
      <c r="AD58" s="35">
        <f t="shared" si="67"/>
        <v>7.0569090784075542E-2</v>
      </c>
      <c r="AE58" s="27">
        <v>12219</v>
      </c>
      <c r="AF58" s="37">
        <f t="shared" si="68"/>
        <v>7.2377578884393709E-2</v>
      </c>
      <c r="AG58" s="27">
        <v>5887</v>
      </c>
      <c r="AH58" s="35">
        <f t="shared" si="69"/>
        <v>7.216406384074138E-2</v>
      </c>
      <c r="AI58" s="27">
        <v>6019</v>
      </c>
      <c r="AJ58" s="35">
        <f t="shared" si="70"/>
        <v>6.9179932187805299E-2</v>
      </c>
      <c r="AK58" s="27">
        <v>11906</v>
      </c>
      <c r="AL58" s="37">
        <f t="shared" si="71"/>
        <v>7.0623965643036371E-2</v>
      </c>
      <c r="AM58" s="27">
        <v>5507</v>
      </c>
      <c r="AN58" s="35">
        <f t="shared" si="72"/>
        <v>6.742494735295558E-2</v>
      </c>
      <c r="AO58" s="27">
        <v>5646</v>
      </c>
      <c r="AP58" s="35">
        <f t="shared" si="73"/>
        <v>6.5210612028043111E-2</v>
      </c>
      <c r="AQ58" s="27">
        <v>11153</v>
      </c>
      <c r="AR58" s="37">
        <f t="shared" si="74"/>
        <v>6.628550372347064E-2</v>
      </c>
      <c r="AS58" s="27">
        <v>5246</v>
      </c>
      <c r="AT58" s="35">
        <f t="shared" si="75"/>
        <v>6.413908620752895E-2</v>
      </c>
      <c r="AU58" s="27">
        <v>5444</v>
      </c>
      <c r="AV58" s="35">
        <f t="shared" si="76"/>
        <v>6.2985931136616075E-2</v>
      </c>
      <c r="AW58" s="27">
        <v>10690</v>
      </c>
      <c r="AX58" s="37">
        <f t="shared" si="77"/>
        <v>6.3546601832091931E-2</v>
      </c>
    </row>
    <row r="59" spans="1:50" ht="15.75" customHeight="1">
      <c r="A59" s="127"/>
      <c r="B59" s="25" t="s">
        <v>75</v>
      </c>
      <c r="C59" s="27">
        <v>7454</v>
      </c>
      <c r="D59" s="35">
        <f t="shared" si="54"/>
        <v>8.8427546117800584E-2</v>
      </c>
      <c r="E59" s="27">
        <v>7602</v>
      </c>
      <c r="F59" s="35">
        <f t="shared" si="55"/>
        <v>8.3496254640511386E-2</v>
      </c>
      <c r="G59" s="27">
        <f t="shared" si="2"/>
        <v>15056</v>
      </c>
      <c r="H59" s="37">
        <f t="shared" si="56"/>
        <v>8.5866967794183902E-2</v>
      </c>
      <c r="I59" s="27">
        <v>7355</v>
      </c>
      <c r="J59" s="35">
        <f t="shared" si="57"/>
        <v>8.7788400711378473E-2</v>
      </c>
      <c r="K59" s="27">
        <v>7466</v>
      </c>
      <c r="L59" s="35">
        <f t="shared" si="58"/>
        <v>8.2598546283286681E-2</v>
      </c>
      <c r="M59" s="27">
        <f t="shared" si="6"/>
        <v>14821</v>
      </c>
      <c r="N59" s="37">
        <f t="shared" si="59"/>
        <v>8.5095022104840101E-2</v>
      </c>
      <c r="O59" s="27">
        <v>7189</v>
      </c>
      <c r="P59" s="35">
        <f t="shared" si="60"/>
        <v>8.7551149649259544E-2</v>
      </c>
      <c r="Q59" s="27">
        <v>7302</v>
      </c>
      <c r="R59" s="35">
        <f t="shared" si="61"/>
        <v>8.2404189048887286E-2</v>
      </c>
      <c r="S59" s="27">
        <f t="shared" si="78"/>
        <v>14491</v>
      </c>
      <c r="T59" s="37">
        <f t="shared" si="62"/>
        <v>8.4879688854525431E-2</v>
      </c>
      <c r="U59" s="27">
        <v>7044</v>
      </c>
      <c r="V59" s="35">
        <f t="shared" si="63"/>
        <v>8.618622292915698E-2</v>
      </c>
      <c r="W59" s="27">
        <v>7285</v>
      </c>
      <c r="X59" s="35">
        <f t="shared" si="64"/>
        <v>8.2944324262780367E-2</v>
      </c>
      <c r="Y59" s="27">
        <f t="shared" si="12"/>
        <v>14329</v>
      </c>
      <c r="Z59" s="37">
        <f t="shared" si="65"/>
        <v>8.4506959188487857E-2</v>
      </c>
      <c r="AA59" s="27">
        <v>7027</v>
      </c>
      <c r="AB59" s="35">
        <f t="shared" si="66"/>
        <v>8.6156373757065266E-2</v>
      </c>
      <c r="AC59" s="27">
        <v>7179</v>
      </c>
      <c r="AD59" s="35">
        <f t="shared" si="67"/>
        <v>8.2269487291146207E-2</v>
      </c>
      <c r="AE59" s="27">
        <v>14206</v>
      </c>
      <c r="AF59" s="37">
        <f t="shared" si="68"/>
        <v>8.4147302204083563E-2</v>
      </c>
      <c r="AG59" s="27">
        <v>6950</v>
      </c>
      <c r="AH59" s="35">
        <f t="shared" si="69"/>
        <v>8.5194537743018953E-2</v>
      </c>
      <c r="AI59" s="27">
        <v>6950</v>
      </c>
      <c r="AJ59" s="35">
        <f t="shared" si="70"/>
        <v>7.9880466639848283E-2</v>
      </c>
      <c r="AK59" s="27">
        <v>13900</v>
      </c>
      <c r="AL59" s="37">
        <f t="shared" si="71"/>
        <v>8.2451967280212118E-2</v>
      </c>
      <c r="AM59" s="27">
        <v>6831</v>
      </c>
      <c r="AN59" s="35">
        <f t="shared" si="72"/>
        <v>8.3635339634653999E-2</v>
      </c>
      <c r="AO59" s="27">
        <v>6806</v>
      </c>
      <c r="AP59" s="35">
        <f t="shared" si="73"/>
        <v>7.8608470680634313E-2</v>
      </c>
      <c r="AQ59" s="27">
        <v>13637</v>
      </c>
      <c r="AR59" s="37">
        <f t="shared" si="74"/>
        <v>8.1048633934992301E-2</v>
      </c>
      <c r="AS59" s="27">
        <v>6654</v>
      </c>
      <c r="AT59" s="35">
        <f t="shared" si="75"/>
        <v>8.1353694171730384E-2</v>
      </c>
      <c r="AU59" s="27">
        <v>6767</v>
      </c>
      <c r="AV59" s="35">
        <f t="shared" si="76"/>
        <v>7.8292761940022215E-2</v>
      </c>
      <c r="AW59" s="27">
        <v>13421</v>
      </c>
      <c r="AX59" s="37">
        <f t="shared" si="77"/>
        <v>7.9781004975538417E-2</v>
      </c>
    </row>
    <row r="60" spans="1:50" ht="15.75" customHeight="1">
      <c r="A60" s="127"/>
      <c r="B60" s="25" t="s">
        <v>76</v>
      </c>
      <c r="C60" s="27">
        <v>6629</v>
      </c>
      <c r="D60" s="35">
        <f t="shared" si="54"/>
        <v>7.8640488759712912E-2</v>
      </c>
      <c r="E60" s="27">
        <v>6752</v>
      </c>
      <c r="F60" s="35">
        <f t="shared" si="55"/>
        <v>7.4160314566263208E-2</v>
      </c>
      <c r="G60" s="27">
        <f t="shared" si="2"/>
        <v>13381</v>
      </c>
      <c r="H60" s="37">
        <f t="shared" si="56"/>
        <v>7.6314153563627446E-2</v>
      </c>
      <c r="I60" s="27">
        <v>6938</v>
      </c>
      <c r="J60" s="35">
        <f t="shared" si="57"/>
        <v>8.2811138563636144E-2</v>
      </c>
      <c r="K60" s="27">
        <v>7066</v>
      </c>
      <c r="L60" s="35">
        <f t="shared" si="58"/>
        <v>7.8173229043357051E-2</v>
      </c>
      <c r="M60" s="27">
        <f t="shared" si="6"/>
        <v>14004</v>
      </c>
      <c r="N60" s="37">
        <f t="shared" si="59"/>
        <v>8.0404202790377216E-2</v>
      </c>
      <c r="O60" s="27">
        <v>7052</v>
      </c>
      <c r="P60" s="35">
        <f t="shared" si="60"/>
        <v>8.5882696804364764E-2</v>
      </c>
      <c r="Q60" s="27">
        <v>7216</v>
      </c>
      <c r="R60" s="35">
        <f t="shared" si="61"/>
        <v>8.1433665869182506E-2</v>
      </c>
      <c r="S60" s="27">
        <f t="shared" si="78"/>
        <v>14268</v>
      </c>
      <c r="T60" s="37">
        <f t="shared" si="62"/>
        <v>8.3573487031700283E-2</v>
      </c>
      <c r="U60" s="27">
        <v>7197</v>
      </c>
      <c r="V60" s="35">
        <f t="shared" si="63"/>
        <v>8.805824054814633E-2</v>
      </c>
      <c r="W60" s="27">
        <v>7207</v>
      </c>
      <c r="X60" s="35">
        <f t="shared" si="64"/>
        <v>8.2056245018786292E-2</v>
      </c>
      <c r="Y60" s="27">
        <f t="shared" si="12"/>
        <v>14404</v>
      </c>
      <c r="Z60" s="37">
        <f t="shared" si="65"/>
        <v>8.4949280490681761E-2</v>
      </c>
      <c r="AA60" s="27">
        <v>7341</v>
      </c>
      <c r="AB60" s="35">
        <f t="shared" si="66"/>
        <v>9.0006252988560714E-2</v>
      </c>
      <c r="AC60" s="27">
        <v>7430</v>
      </c>
      <c r="AD60" s="35">
        <f t="shared" si="67"/>
        <v>8.5145882514725768E-2</v>
      </c>
      <c r="AE60" s="27">
        <v>14771</v>
      </c>
      <c r="AF60" s="37">
        <f t="shared" si="68"/>
        <v>8.7494002594433226E-2</v>
      </c>
      <c r="AG60" s="27">
        <v>7412</v>
      </c>
      <c r="AH60" s="35">
        <f t="shared" si="69"/>
        <v>9.0857829316727548E-2</v>
      </c>
      <c r="AI60" s="27">
        <v>7620</v>
      </c>
      <c r="AJ60" s="35">
        <f t="shared" si="70"/>
        <v>8.7581173495776099E-2</v>
      </c>
      <c r="AK60" s="27">
        <v>15032</v>
      </c>
      <c r="AL60" s="37">
        <f t="shared" si="71"/>
        <v>8.916676058677328E-2</v>
      </c>
      <c r="AM60" s="27">
        <v>7302</v>
      </c>
      <c r="AN60" s="35">
        <f t="shared" si="72"/>
        <v>8.940202752338508E-2</v>
      </c>
      <c r="AO60" s="27">
        <v>7488</v>
      </c>
      <c r="AP60" s="35">
        <f t="shared" si="73"/>
        <v>8.6485487578106049E-2</v>
      </c>
      <c r="AQ60" s="27">
        <v>14790</v>
      </c>
      <c r="AR60" s="37">
        <f t="shared" si="74"/>
        <v>8.790124630773162E-2</v>
      </c>
      <c r="AS60" s="27">
        <v>7213</v>
      </c>
      <c r="AT60" s="35">
        <f t="shared" si="75"/>
        <v>8.8188186964335932E-2</v>
      </c>
      <c r="AU60" s="27">
        <v>7347</v>
      </c>
      <c r="AV60" s="35">
        <f t="shared" si="76"/>
        <v>8.5003239540910769E-2</v>
      </c>
      <c r="AW60" s="27">
        <v>14560</v>
      </c>
      <c r="AX60" s="37">
        <f t="shared" si="77"/>
        <v>8.6551779483186014E-2</v>
      </c>
    </row>
    <row r="61" spans="1:50" ht="15.75" customHeight="1">
      <c r="A61" s="127"/>
      <c r="B61" s="25" t="s">
        <v>77</v>
      </c>
      <c r="C61" s="27">
        <v>5916</v>
      </c>
      <c r="D61" s="35">
        <f t="shared" si="54"/>
        <v>7.0182098582359576E-2</v>
      </c>
      <c r="E61" s="27">
        <v>6361</v>
      </c>
      <c r="F61" s="35">
        <f t="shared" si="55"/>
        <v>6.9865782132109047E-2</v>
      </c>
      <c r="G61" s="27">
        <f t="shared" si="2"/>
        <v>12277</v>
      </c>
      <c r="H61" s="37">
        <f t="shared" si="56"/>
        <v>7.0017850930472622E-2</v>
      </c>
      <c r="I61" s="27">
        <v>5934</v>
      </c>
      <c r="J61" s="35">
        <f t="shared" si="57"/>
        <v>7.0827514591613849E-2</v>
      </c>
      <c r="K61" s="27">
        <v>6302</v>
      </c>
      <c r="L61" s="35">
        <f t="shared" si="58"/>
        <v>6.9720873115091439E-2</v>
      </c>
      <c r="M61" s="27">
        <f t="shared" si="6"/>
        <v>12236</v>
      </c>
      <c r="N61" s="37">
        <f t="shared" si="59"/>
        <v>7.0253200895676632E-2</v>
      </c>
      <c r="O61" s="27">
        <v>5985</v>
      </c>
      <c r="P61" s="35">
        <f t="shared" si="60"/>
        <v>7.28882501948558E-2</v>
      </c>
      <c r="Q61" s="27">
        <v>6273</v>
      </c>
      <c r="R61" s="35">
        <f t="shared" si="61"/>
        <v>7.0791766352187063E-2</v>
      </c>
      <c r="S61" s="27">
        <f t="shared" si="78"/>
        <v>12258</v>
      </c>
      <c r="T61" s="37">
        <f t="shared" si="62"/>
        <v>7.1800098404442264E-2</v>
      </c>
      <c r="U61" s="27">
        <v>6103</v>
      </c>
      <c r="V61" s="35">
        <f t="shared" si="63"/>
        <v>7.4672702801908727E-2</v>
      </c>
      <c r="W61" s="27">
        <v>6393</v>
      </c>
      <c r="X61" s="35">
        <f t="shared" si="64"/>
        <v>7.2788341113514746E-2</v>
      </c>
      <c r="Y61" s="27">
        <f t="shared" si="12"/>
        <v>12496</v>
      </c>
      <c r="Z61" s="37">
        <f t="shared" si="65"/>
        <v>7.36966265628686E-2</v>
      </c>
      <c r="AA61" s="27">
        <v>6217</v>
      </c>
      <c r="AB61" s="35">
        <f t="shared" si="66"/>
        <v>7.6225156631233068E-2</v>
      </c>
      <c r="AC61" s="27">
        <v>6485</v>
      </c>
      <c r="AD61" s="35">
        <f t="shared" si="67"/>
        <v>7.4316426394077609E-2</v>
      </c>
      <c r="AE61" s="27">
        <v>12702</v>
      </c>
      <c r="AF61" s="37">
        <f t="shared" si="68"/>
        <v>7.5238563465878469E-2</v>
      </c>
      <c r="AG61" s="27">
        <v>6503</v>
      </c>
      <c r="AH61" s="35">
        <f t="shared" si="69"/>
        <v>7.9715119272352836E-2</v>
      </c>
      <c r="AI61" s="27">
        <v>6705</v>
      </c>
      <c r="AJ61" s="35">
        <f t="shared" si="70"/>
        <v>7.7064536520889598E-2</v>
      </c>
      <c r="AK61" s="27">
        <v>13208</v>
      </c>
      <c r="AL61" s="37">
        <f t="shared" si="71"/>
        <v>7.834716430482315E-2</v>
      </c>
      <c r="AM61" s="27">
        <v>6764</v>
      </c>
      <c r="AN61" s="35">
        <f t="shared" si="72"/>
        <v>8.281502522160733E-2</v>
      </c>
      <c r="AO61" s="27">
        <v>7005</v>
      </c>
      <c r="AP61" s="35">
        <f t="shared" si="73"/>
        <v>8.0906896432242636E-2</v>
      </c>
      <c r="AQ61" s="27">
        <v>13769</v>
      </c>
      <c r="AR61" s="37">
        <f t="shared" si="74"/>
        <v>8.1833148100821956E-2</v>
      </c>
      <c r="AS61" s="27">
        <v>7019</v>
      </c>
      <c r="AT61" s="35">
        <f t="shared" si="75"/>
        <v>8.5816287855632042E-2</v>
      </c>
      <c r="AU61" s="27">
        <v>7238</v>
      </c>
      <c r="AV61" s="35">
        <f t="shared" si="76"/>
        <v>8.3742132543502407E-2</v>
      </c>
      <c r="AW61" s="27">
        <v>14257</v>
      </c>
      <c r="AX61" s="37">
        <f t="shared" si="77"/>
        <v>8.4750598907402677E-2</v>
      </c>
    </row>
    <row r="62" spans="1:50" ht="15.75" customHeight="1">
      <c r="A62" s="127"/>
      <c r="B62" s="25" t="s">
        <v>78</v>
      </c>
      <c r="C62" s="27">
        <v>5798</v>
      </c>
      <c r="D62" s="35">
        <f t="shared" si="54"/>
        <v>6.8782252802657332E-2</v>
      </c>
      <c r="E62" s="27">
        <v>6360</v>
      </c>
      <c r="F62" s="35">
        <f t="shared" si="55"/>
        <v>6.985479867319816E-2</v>
      </c>
      <c r="G62" s="27">
        <f t="shared" si="2"/>
        <v>12158</v>
      </c>
      <c r="H62" s="37">
        <f t="shared" si="56"/>
        <v>6.9339173382152494E-2</v>
      </c>
      <c r="I62" s="27">
        <v>5665</v>
      </c>
      <c r="J62" s="35">
        <f t="shared" si="57"/>
        <v>6.7616762750504295E-2</v>
      </c>
      <c r="K62" s="27">
        <v>6371</v>
      </c>
      <c r="L62" s="35">
        <f t="shared" si="58"/>
        <v>7.0484240338979307E-2</v>
      </c>
      <c r="M62" s="27">
        <f t="shared" si="6"/>
        <v>12036</v>
      </c>
      <c r="N62" s="37">
        <f t="shared" si="59"/>
        <v>6.910489751392318E-2</v>
      </c>
      <c r="O62" s="27">
        <v>5593</v>
      </c>
      <c r="P62" s="35">
        <f t="shared" si="60"/>
        <v>6.8114282930631334E-2</v>
      </c>
      <c r="Q62" s="27">
        <v>6213</v>
      </c>
      <c r="R62" s="35">
        <f t="shared" si="61"/>
        <v>7.0114657157044194E-2</v>
      </c>
      <c r="S62" s="27">
        <f t="shared" si="78"/>
        <v>11806</v>
      </c>
      <c r="T62" s="37">
        <f t="shared" si="62"/>
        <v>6.9152550315128514E-2</v>
      </c>
      <c r="U62" s="27">
        <v>5586</v>
      </c>
      <c r="V62" s="35">
        <f t="shared" si="63"/>
        <v>6.8346996207023128E-2</v>
      </c>
      <c r="W62" s="27">
        <v>6145</v>
      </c>
      <c r="X62" s="35">
        <f t="shared" si="64"/>
        <v>6.9964704542866907E-2</v>
      </c>
      <c r="Y62" s="27">
        <f t="shared" si="12"/>
        <v>11731</v>
      </c>
      <c r="Z62" s="37">
        <f t="shared" si="65"/>
        <v>6.9184949280490682E-2</v>
      </c>
      <c r="AA62" s="27">
        <v>5647</v>
      </c>
      <c r="AB62" s="35">
        <f t="shared" si="66"/>
        <v>6.9236522357499289E-2</v>
      </c>
      <c r="AC62" s="27">
        <v>6161</v>
      </c>
      <c r="AD62" s="35">
        <f t="shared" si="67"/>
        <v>7.0603470009855382E-2</v>
      </c>
      <c r="AE62" s="27">
        <v>11808</v>
      </c>
      <c r="AF62" s="37">
        <f t="shared" si="68"/>
        <v>6.9943076476546448E-2</v>
      </c>
      <c r="AG62" s="27">
        <v>5694</v>
      </c>
      <c r="AH62" s="35">
        <f t="shared" si="69"/>
        <v>6.9798229914928039E-2</v>
      </c>
      <c r="AI62" s="27">
        <v>6207</v>
      </c>
      <c r="AJ62" s="35">
        <f t="shared" si="70"/>
        <v>7.1340727544393995E-2</v>
      </c>
      <c r="AK62" s="27">
        <v>11901</v>
      </c>
      <c r="AL62" s="37">
        <f t="shared" si="71"/>
        <v>7.0594306662000325E-2</v>
      </c>
      <c r="AM62" s="27">
        <v>5743</v>
      </c>
      <c r="AN62" s="35">
        <f t="shared" si="72"/>
        <v>7.0314413046672214E-2</v>
      </c>
      <c r="AO62" s="27">
        <v>6153</v>
      </c>
      <c r="AP62" s="35">
        <f t="shared" si="73"/>
        <v>7.1066400249477371E-2</v>
      </c>
      <c r="AQ62" s="27">
        <v>11896</v>
      </c>
      <c r="AR62" s="37">
        <f t="shared" si="74"/>
        <v>7.070136755082998E-2</v>
      </c>
      <c r="AS62" s="27">
        <v>5856</v>
      </c>
      <c r="AT62" s="35">
        <f t="shared" si="75"/>
        <v>7.1597119487474173E-2</v>
      </c>
      <c r="AU62" s="27">
        <v>6208</v>
      </c>
      <c r="AV62" s="35">
        <f t="shared" si="76"/>
        <v>7.1825249907441685E-2</v>
      </c>
      <c r="AW62" s="27">
        <v>12064</v>
      </c>
      <c r="AX62" s="37">
        <f t="shared" si="77"/>
        <v>7.1714331571782697E-2</v>
      </c>
    </row>
    <row r="63" spans="1:50" ht="15.75" customHeight="1">
      <c r="A63" s="127"/>
      <c r="B63" s="25" t="s">
        <v>79</v>
      </c>
      <c r="C63" s="27">
        <v>5317</v>
      </c>
      <c r="D63" s="35">
        <f t="shared" si="54"/>
        <v>6.3076101785396521E-2</v>
      </c>
      <c r="E63" s="27">
        <v>5937</v>
      </c>
      <c r="F63" s="35">
        <f t="shared" si="55"/>
        <v>6.5208795553895832E-2</v>
      </c>
      <c r="G63" s="27">
        <f t="shared" si="2"/>
        <v>11254</v>
      </c>
      <c r="H63" s="37">
        <f t="shared" si="56"/>
        <v>6.4183505283989487E-2</v>
      </c>
      <c r="I63" s="27">
        <v>5517</v>
      </c>
      <c r="J63" s="35">
        <f t="shared" si="57"/>
        <v>6.5850252443871521E-2</v>
      </c>
      <c r="K63" s="27">
        <v>6067</v>
      </c>
      <c r="L63" s="35">
        <f t="shared" si="58"/>
        <v>6.712099923663277E-2</v>
      </c>
      <c r="M63" s="27">
        <f t="shared" si="6"/>
        <v>11584</v>
      </c>
      <c r="N63" s="37">
        <f t="shared" si="59"/>
        <v>6.6509731871160355E-2</v>
      </c>
      <c r="O63" s="27">
        <v>5634</v>
      </c>
      <c r="P63" s="35">
        <f t="shared" si="60"/>
        <v>6.861360093530787E-2</v>
      </c>
      <c r="Q63" s="27">
        <v>6368</v>
      </c>
      <c r="R63" s="35">
        <f t="shared" si="61"/>
        <v>7.1863855911163274E-2</v>
      </c>
      <c r="S63" s="27">
        <f t="shared" si="78"/>
        <v>12002</v>
      </c>
      <c r="T63" s="37">
        <f t="shared" si="62"/>
        <v>7.0300602141468105E-2</v>
      </c>
      <c r="U63" s="27">
        <v>5541</v>
      </c>
      <c r="V63" s="35">
        <f t="shared" si="63"/>
        <v>6.7796402789673318E-2</v>
      </c>
      <c r="W63" s="27">
        <v>6308</v>
      </c>
      <c r="X63" s="35">
        <f t="shared" si="64"/>
        <v>7.1820562450187864E-2</v>
      </c>
      <c r="Y63" s="27">
        <f t="shared" si="12"/>
        <v>11849</v>
      </c>
      <c r="Z63" s="37">
        <f t="shared" si="65"/>
        <v>6.9880868129275769E-2</v>
      </c>
      <c r="AA63" s="27">
        <v>5469</v>
      </c>
      <c r="AB63" s="35">
        <f t="shared" si="66"/>
        <v>6.7054106742192962E-2</v>
      </c>
      <c r="AC63" s="27">
        <v>6188</v>
      </c>
      <c r="AD63" s="35">
        <f t="shared" si="67"/>
        <v>7.0912883041873903E-2</v>
      </c>
      <c r="AE63" s="27">
        <v>11657</v>
      </c>
      <c r="AF63" s="37">
        <f t="shared" si="68"/>
        <v>6.9048648584612279E-2</v>
      </c>
      <c r="AG63" s="27">
        <v>5360</v>
      </c>
      <c r="AH63" s="35">
        <f t="shared" si="69"/>
        <v>6.5703988820515341E-2</v>
      </c>
      <c r="AI63" s="27">
        <v>6057</v>
      </c>
      <c r="AJ63" s="35">
        <f t="shared" si="70"/>
        <v>6.9616688696051948E-2</v>
      </c>
      <c r="AK63" s="27">
        <v>11417</v>
      </c>
      <c r="AL63" s="37">
        <f t="shared" si="71"/>
        <v>6.7723317297710917E-2</v>
      </c>
      <c r="AM63" s="27">
        <v>5230</v>
      </c>
      <c r="AN63" s="35">
        <f t="shared" si="72"/>
        <v>6.4033498212449191E-2</v>
      </c>
      <c r="AO63" s="27">
        <v>6043</v>
      </c>
      <c r="AP63" s="35">
        <f t="shared" si="73"/>
        <v>6.9795913653110955E-2</v>
      </c>
      <c r="AQ63" s="27">
        <v>11273</v>
      </c>
      <c r="AR63" s="37">
        <f t="shared" si="74"/>
        <v>6.6998698419679426E-2</v>
      </c>
      <c r="AS63" s="27">
        <v>5250</v>
      </c>
      <c r="AT63" s="35">
        <f t="shared" si="75"/>
        <v>6.4187991343790884E-2</v>
      </c>
      <c r="AU63" s="27">
        <v>5986</v>
      </c>
      <c r="AV63" s="35">
        <f t="shared" si="76"/>
        <v>6.9256756756756757E-2</v>
      </c>
      <c r="AW63" s="27">
        <v>11236</v>
      </c>
      <c r="AX63" s="37">
        <f t="shared" si="77"/>
        <v>6.6792293562711408E-2</v>
      </c>
    </row>
    <row r="64" spans="1:50" ht="15.75" customHeight="1">
      <c r="A64" s="127"/>
      <c r="B64" s="25" t="s">
        <v>80</v>
      </c>
      <c r="C64" s="27">
        <v>4512</v>
      </c>
      <c r="D64" s="35">
        <f t="shared" si="54"/>
        <v>5.3526306423868554E-2</v>
      </c>
      <c r="E64" s="27">
        <v>5676</v>
      </c>
      <c r="F64" s="35">
        <f t="shared" si="55"/>
        <v>6.23421127781561E-2</v>
      </c>
      <c r="G64" s="27">
        <f t="shared" si="2"/>
        <v>10188</v>
      </c>
      <c r="H64" s="37">
        <f t="shared" si="56"/>
        <v>5.8103923212483102E-2</v>
      </c>
      <c r="I64" s="27">
        <v>4432</v>
      </c>
      <c r="J64" s="35">
        <f t="shared" si="57"/>
        <v>5.289982215538129E-2</v>
      </c>
      <c r="K64" s="27">
        <v>5434</v>
      </c>
      <c r="L64" s="35">
        <f t="shared" si="58"/>
        <v>6.0117934704444126E-2</v>
      </c>
      <c r="M64" s="27">
        <f t="shared" si="6"/>
        <v>9866</v>
      </c>
      <c r="N64" s="37">
        <f t="shared" si="59"/>
        <v>5.6645805821898147E-2</v>
      </c>
      <c r="O64" s="27">
        <v>4147</v>
      </c>
      <c r="P64" s="35">
        <f t="shared" si="60"/>
        <v>5.0504189399844114E-2</v>
      </c>
      <c r="Q64" s="27">
        <v>5071</v>
      </c>
      <c r="R64" s="35">
        <f t="shared" si="61"/>
        <v>5.7227012142824898E-2</v>
      </c>
      <c r="S64" s="27">
        <f t="shared" si="78"/>
        <v>9218</v>
      </c>
      <c r="T64" s="37">
        <f t="shared" si="62"/>
        <v>5.399358028162414E-2</v>
      </c>
      <c r="U64" s="27">
        <v>4195</v>
      </c>
      <c r="V64" s="35">
        <f t="shared" si="63"/>
        <v>5.1327541906276766E-2</v>
      </c>
      <c r="W64" s="27">
        <v>5122</v>
      </c>
      <c r="X64" s="35">
        <f t="shared" si="64"/>
        <v>5.8317203688944552E-2</v>
      </c>
      <c r="Y64" s="27">
        <f t="shared" si="12"/>
        <v>9317</v>
      </c>
      <c r="Z64" s="37">
        <f t="shared" si="65"/>
        <v>5.494810096720925E-2</v>
      </c>
      <c r="AA64" s="27">
        <v>4339</v>
      </c>
      <c r="AB64" s="35">
        <f t="shared" si="66"/>
        <v>5.3199445813562854E-2</v>
      </c>
      <c r="AC64" s="27">
        <v>5143</v>
      </c>
      <c r="AD64" s="35">
        <f t="shared" si="67"/>
        <v>5.893745272856455E-2</v>
      </c>
      <c r="AE64" s="27">
        <v>9482</v>
      </c>
      <c r="AF64" s="37">
        <f t="shared" si="68"/>
        <v>5.6165332922646798E-2</v>
      </c>
      <c r="AG64" s="27">
        <v>4614</v>
      </c>
      <c r="AH64" s="35">
        <f t="shared" si="69"/>
        <v>5.6559366495868985E-2</v>
      </c>
      <c r="AI64" s="27">
        <v>5439</v>
      </c>
      <c r="AJ64" s="35">
        <f t="shared" si="70"/>
        <v>6.2513648640882713E-2</v>
      </c>
      <c r="AK64" s="27">
        <v>10053</v>
      </c>
      <c r="AL64" s="37">
        <f t="shared" si="71"/>
        <v>5.9632347271077156E-2</v>
      </c>
      <c r="AM64" s="27">
        <v>4775</v>
      </c>
      <c r="AN64" s="35">
        <f t="shared" si="72"/>
        <v>5.8462706302953131E-2</v>
      </c>
      <c r="AO64" s="27">
        <v>5546</v>
      </c>
      <c r="AP64" s="35">
        <f t="shared" si="73"/>
        <v>6.4055624213164547E-2</v>
      </c>
      <c r="AQ64" s="27">
        <v>10321</v>
      </c>
      <c r="AR64" s="37">
        <f t="shared" si="74"/>
        <v>6.1340687163089797E-2</v>
      </c>
      <c r="AS64" s="27">
        <v>4905</v>
      </c>
      <c r="AT64" s="35">
        <f t="shared" si="75"/>
        <v>5.9969923341198911E-2</v>
      </c>
      <c r="AU64" s="27">
        <v>5919</v>
      </c>
      <c r="AV64" s="35">
        <f t="shared" si="76"/>
        <v>6.8481580895964456E-2</v>
      </c>
      <c r="AW64" s="27">
        <v>10824</v>
      </c>
      <c r="AX64" s="37">
        <f t="shared" si="77"/>
        <v>6.4343163538873996E-2</v>
      </c>
    </row>
    <row r="65" spans="1:50" ht="15.75" customHeight="1">
      <c r="A65" s="127"/>
      <c r="B65" s="25" t="s">
        <v>81</v>
      </c>
      <c r="C65" s="27">
        <v>3356</v>
      </c>
      <c r="D65" s="35">
        <f t="shared" si="54"/>
        <v>3.9812563022717837E-2</v>
      </c>
      <c r="E65" s="27">
        <v>4958</v>
      </c>
      <c r="F65" s="35">
        <f t="shared" si="55"/>
        <v>5.4455989280144106E-2</v>
      </c>
      <c r="G65" s="27">
        <f t="shared" si="2"/>
        <v>8314</v>
      </c>
      <c r="H65" s="37">
        <f t="shared" si="56"/>
        <v>4.7416177619609791E-2</v>
      </c>
      <c r="I65" s="27">
        <v>3519</v>
      </c>
      <c r="J65" s="35">
        <f t="shared" si="57"/>
        <v>4.2002363304329146E-2</v>
      </c>
      <c r="K65" s="27">
        <v>5053</v>
      </c>
      <c r="L65" s="35">
        <f t="shared" si="58"/>
        <v>5.5902820033411148E-2</v>
      </c>
      <c r="M65" s="27">
        <f t="shared" si="6"/>
        <v>8572</v>
      </c>
      <c r="N65" s="37">
        <f t="shared" si="59"/>
        <v>4.9216282941953265E-2</v>
      </c>
      <c r="O65" s="27">
        <v>3585</v>
      </c>
      <c r="P65" s="35">
        <f t="shared" si="60"/>
        <v>4.3659879189399842E-2</v>
      </c>
      <c r="Q65" s="27">
        <v>5101</v>
      </c>
      <c r="R65" s="35">
        <f t="shared" si="61"/>
        <v>5.7565566740396333E-2</v>
      </c>
      <c r="S65" s="27">
        <f t="shared" si="78"/>
        <v>8686</v>
      </c>
      <c r="T65" s="37">
        <f t="shared" si="62"/>
        <v>5.087743961013097E-2</v>
      </c>
      <c r="U65" s="27">
        <v>3615</v>
      </c>
      <c r="V65" s="35">
        <f t="shared" si="63"/>
        <v>4.4231004527101429E-2</v>
      </c>
      <c r="W65" s="27">
        <v>5154</v>
      </c>
      <c r="X65" s="35">
        <f t="shared" si="64"/>
        <v>5.8681543891608789E-2</v>
      </c>
      <c r="Y65" s="27">
        <f t="shared" si="12"/>
        <v>8769</v>
      </c>
      <c r="Z65" s="37">
        <f t="shared" si="65"/>
        <v>5.1716206652512385E-2</v>
      </c>
      <c r="AA65" s="27">
        <v>3536</v>
      </c>
      <c r="AB65" s="35">
        <f t="shared" si="66"/>
        <v>4.3354054020916862E-2</v>
      </c>
      <c r="AC65" s="27">
        <v>5119</v>
      </c>
      <c r="AD65" s="35">
        <f t="shared" si="67"/>
        <v>5.8662418922325869E-2</v>
      </c>
      <c r="AE65" s="27">
        <v>8655</v>
      </c>
      <c r="AF65" s="37">
        <f t="shared" si="68"/>
        <v>5.1266711289338539E-2</v>
      </c>
      <c r="AG65" s="27">
        <v>3419</v>
      </c>
      <c r="AH65" s="35">
        <f t="shared" si="69"/>
        <v>4.1910809286817521E-2</v>
      </c>
      <c r="AI65" s="27">
        <v>4876</v>
      </c>
      <c r="AJ65" s="35">
        <f t="shared" si="70"/>
        <v>5.604275616343888E-2</v>
      </c>
      <c r="AK65" s="27">
        <v>8295</v>
      </c>
      <c r="AL65" s="37">
        <f t="shared" si="71"/>
        <v>4.9204249538802848E-2</v>
      </c>
      <c r="AM65" s="27">
        <v>3367</v>
      </c>
      <c r="AN65" s="35">
        <f t="shared" si="72"/>
        <v>4.1223860130270823E-2</v>
      </c>
      <c r="AO65" s="27">
        <v>4655</v>
      </c>
      <c r="AP65" s="35">
        <f t="shared" si="73"/>
        <v>5.3764682782596641E-2</v>
      </c>
      <c r="AQ65" s="27">
        <v>8022</v>
      </c>
      <c r="AR65" s="37">
        <f t="shared" si="74"/>
        <v>4.7677065441556664E-2</v>
      </c>
      <c r="AS65" s="27">
        <v>3272</v>
      </c>
      <c r="AT65" s="35">
        <f t="shared" si="75"/>
        <v>4.0004401462263577E-2</v>
      </c>
      <c r="AU65" s="27">
        <v>4336</v>
      </c>
      <c r="AV65" s="35">
        <f t="shared" si="76"/>
        <v>5.0166604961125509E-2</v>
      </c>
      <c r="AW65" s="27">
        <v>7608</v>
      </c>
      <c r="AX65" s="37">
        <f t="shared" si="77"/>
        <v>4.5225682576104341E-2</v>
      </c>
    </row>
    <row r="66" spans="1:50" ht="15.75" customHeight="1">
      <c r="A66" s="127"/>
      <c r="B66" s="25" t="s">
        <v>82</v>
      </c>
      <c r="C66" s="27">
        <v>1787</v>
      </c>
      <c r="D66" s="35">
        <f t="shared" si="54"/>
        <v>2.119935939260929E-2</v>
      </c>
      <c r="E66" s="27">
        <v>3648</v>
      </c>
      <c r="F66" s="35">
        <f t="shared" si="55"/>
        <v>4.0067658106891023E-2</v>
      </c>
      <c r="G66" s="27">
        <f t="shared" si="2"/>
        <v>5435</v>
      </c>
      <c r="H66" s="37">
        <f t="shared" si="56"/>
        <v>3.09967434884026E-2</v>
      </c>
      <c r="I66" s="27">
        <v>1846</v>
      </c>
      <c r="J66" s="35">
        <f t="shared" si="57"/>
        <v>2.2033635311108725E-2</v>
      </c>
      <c r="K66" s="27">
        <v>3648</v>
      </c>
      <c r="L66" s="35">
        <f t="shared" si="58"/>
        <v>4.0358893228158291E-2</v>
      </c>
      <c r="M66" s="27">
        <f t="shared" si="6"/>
        <v>5494</v>
      </c>
      <c r="N66" s="37">
        <f t="shared" si="59"/>
        <v>3.1543893896767525E-2</v>
      </c>
      <c r="O66" s="27">
        <v>1807</v>
      </c>
      <c r="P66" s="35">
        <f t="shared" si="60"/>
        <v>2.2006527669524552E-2</v>
      </c>
      <c r="Q66" s="27">
        <v>3552</v>
      </c>
      <c r="R66" s="35">
        <f t="shared" si="61"/>
        <v>4.0084864352457908E-2</v>
      </c>
      <c r="S66" s="27">
        <f t="shared" si="78"/>
        <v>5359</v>
      </c>
      <c r="T66" s="37">
        <f t="shared" si="62"/>
        <v>3.1389845598744172E-2</v>
      </c>
      <c r="U66" s="27">
        <v>1862</v>
      </c>
      <c r="V66" s="35">
        <f t="shared" si="63"/>
        <v>2.2782332069007708E-2</v>
      </c>
      <c r="W66" s="27">
        <v>3461</v>
      </c>
      <c r="X66" s="35">
        <f t="shared" si="64"/>
        <v>3.9405670044403963E-2</v>
      </c>
      <c r="Y66" s="27">
        <f t="shared" si="12"/>
        <v>5323</v>
      </c>
      <c r="Z66" s="37">
        <f t="shared" si="65"/>
        <v>3.13930172210427E-2</v>
      </c>
      <c r="AA66" s="27">
        <v>1994</v>
      </c>
      <c r="AB66" s="35">
        <f t="shared" si="66"/>
        <v>2.4447959196184452E-2</v>
      </c>
      <c r="AC66" s="27">
        <v>3498</v>
      </c>
      <c r="AD66" s="35">
        <f t="shared" si="67"/>
        <v>4.0086177259288119E-2</v>
      </c>
      <c r="AE66" s="27">
        <v>5492</v>
      </c>
      <c r="AF66" s="37">
        <f t="shared" si="68"/>
        <v>3.2531112466903205E-2</v>
      </c>
      <c r="AG66" s="27">
        <v>2102</v>
      </c>
      <c r="AH66" s="35">
        <f t="shared" si="69"/>
        <v>2.5766750839687172E-2</v>
      </c>
      <c r="AI66" s="27">
        <v>3657</v>
      </c>
      <c r="AJ66" s="35">
        <f t="shared" si="70"/>
        <v>4.2032067122579161E-2</v>
      </c>
      <c r="AK66" s="27">
        <v>5759</v>
      </c>
      <c r="AL66" s="37">
        <f t="shared" si="71"/>
        <v>3.4161214357319537E-2</v>
      </c>
      <c r="AM66" s="27">
        <v>2189</v>
      </c>
      <c r="AN66" s="35">
        <f t="shared" si="72"/>
        <v>2.6801018659092023E-2</v>
      </c>
      <c r="AO66" s="27">
        <v>3762</v>
      </c>
      <c r="AP66" s="35">
        <f t="shared" si="73"/>
        <v>4.3450641595731164E-2</v>
      </c>
      <c r="AQ66" s="27">
        <v>5951</v>
      </c>
      <c r="AR66" s="37">
        <f t="shared" si="74"/>
        <v>3.5368513642820211E-2</v>
      </c>
      <c r="AS66" s="27">
        <v>2322</v>
      </c>
      <c r="AT66" s="35">
        <f t="shared" si="75"/>
        <v>2.8389431600053795E-2</v>
      </c>
      <c r="AU66" s="27">
        <v>3832</v>
      </c>
      <c r="AV66" s="35">
        <f t="shared" si="76"/>
        <v>4.4335431321732691E-2</v>
      </c>
      <c r="AW66" s="27">
        <v>6154</v>
      </c>
      <c r="AX66" s="37">
        <f t="shared" si="77"/>
        <v>3.6582393608483976E-2</v>
      </c>
    </row>
    <row r="67" spans="1:50" ht="15.75" customHeight="1">
      <c r="A67" s="127"/>
      <c r="B67" s="25" t="s">
        <v>83</v>
      </c>
      <c r="C67" s="27">
        <v>630</v>
      </c>
      <c r="D67" s="35">
        <f t="shared" si="54"/>
        <v>7.4737528916305829E-3</v>
      </c>
      <c r="E67" s="27">
        <v>1875</v>
      </c>
      <c r="F67" s="35">
        <f t="shared" si="55"/>
        <v>2.05939854579004E-2</v>
      </c>
      <c r="G67" s="27">
        <f t="shared" si="2"/>
        <v>2505</v>
      </c>
      <c r="H67" s="37">
        <f t="shared" si="56"/>
        <v>1.4286447550772494E-2</v>
      </c>
      <c r="I67" s="27">
        <v>683</v>
      </c>
      <c r="J67" s="35">
        <f t="shared" si="57"/>
        <v>8.1522063475012226E-3</v>
      </c>
      <c r="K67" s="27">
        <v>1959</v>
      </c>
      <c r="L67" s="35">
        <f t="shared" si="58"/>
        <v>2.16729911825554E-2</v>
      </c>
      <c r="M67" s="27">
        <f t="shared" si="6"/>
        <v>2642</v>
      </c>
      <c r="N67" s="37">
        <f t="shared" si="59"/>
        <v>1.5169087672963197E-2</v>
      </c>
      <c r="O67" s="27">
        <v>680</v>
      </c>
      <c r="P67" s="35">
        <f t="shared" si="60"/>
        <v>8.2813717848791886E-3</v>
      </c>
      <c r="Q67" s="27">
        <v>1911</v>
      </c>
      <c r="R67" s="35">
        <f t="shared" si="61"/>
        <v>2.156592786530041E-2</v>
      </c>
      <c r="S67" s="27">
        <f t="shared" si="78"/>
        <v>2591</v>
      </c>
      <c r="T67" s="37">
        <f t="shared" si="62"/>
        <v>1.5176542255336097E-2</v>
      </c>
      <c r="U67" s="27">
        <v>703</v>
      </c>
      <c r="V67" s="35">
        <f t="shared" si="63"/>
        <v>8.6014927199314813E-3</v>
      </c>
      <c r="W67" s="27">
        <v>1874</v>
      </c>
      <c r="X67" s="35">
        <f t="shared" si="64"/>
        <v>2.1336673118524423E-2</v>
      </c>
      <c r="Y67" s="27">
        <f t="shared" si="12"/>
        <v>2577</v>
      </c>
      <c r="Z67" s="37">
        <f t="shared" si="65"/>
        <v>1.5198159943382873E-2</v>
      </c>
      <c r="AA67" s="27">
        <v>737</v>
      </c>
      <c r="AB67" s="35">
        <f t="shared" si="66"/>
        <v>9.0361815083189276E-3</v>
      </c>
      <c r="AC67" s="27">
        <v>1885</v>
      </c>
      <c r="AD67" s="35">
        <f t="shared" si="67"/>
        <v>2.1601613531663268E-2</v>
      </c>
      <c r="AE67" s="27">
        <v>2622</v>
      </c>
      <c r="AF67" s="37">
        <f t="shared" si="68"/>
        <v>1.5531059156631501E-2</v>
      </c>
      <c r="AG67" s="27">
        <v>722</v>
      </c>
      <c r="AH67" s="35">
        <f t="shared" si="69"/>
        <v>8.8504253597783723E-3</v>
      </c>
      <c r="AI67" s="27">
        <v>1922</v>
      </c>
      <c r="AJ67" s="35">
        <f t="shared" si="70"/>
        <v>2.2090684443422791E-2</v>
      </c>
      <c r="AK67" s="27">
        <v>2644</v>
      </c>
      <c r="AL67" s="37">
        <f t="shared" si="71"/>
        <v>1.5683669171861932E-2</v>
      </c>
      <c r="AM67" s="27">
        <v>795</v>
      </c>
      <c r="AN67" s="35">
        <f t="shared" si="72"/>
        <v>9.7335814682403647E-3</v>
      </c>
      <c r="AO67" s="27">
        <v>1930</v>
      </c>
      <c r="AP67" s="35">
        <f t="shared" si="73"/>
        <v>2.2291264827156074E-2</v>
      </c>
      <c r="AQ67" s="27">
        <v>2725</v>
      </c>
      <c r="AR67" s="37">
        <f t="shared" si="74"/>
        <v>1.6195462893074285E-2</v>
      </c>
      <c r="AS67" s="27">
        <v>810</v>
      </c>
      <c r="AT67" s="35">
        <f t="shared" si="75"/>
        <v>9.9032900930420224E-3</v>
      </c>
      <c r="AU67" s="27">
        <v>1969</v>
      </c>
      <c r="AV67" s="35">
        <f t="shared" si="76"/>
        <v>2.2780914476119955E-2</v>
      </c>
      <c r="AW67" s="27">
        <v>2779</v>
      </c>
      <c r="AX67" s="37">
        <f t="shared" si="77"/>
        <v>1.6519738680204253E-2</v>
      </c>
    </row>
    <row r="68" spans="1:50" ht="15.75" customHeight="1">
      <c r="A68" s="127"/>
      <c r="B68" s="25" t="s">
        <v>84</v>
      </c>
      <c r="C68" s="27">
        <v>97</v>
      </c>
      <c r="D68" s="35">
        <f t="shared" si="54"/>
        <v>1.1507206833145502E-3</v>
      </c>
      <c r="E68" s="27">
        <v>518</v>
      </c>
      <c r="F68" s="35">
        <f t="shared" si="55"/>
        <v>5.6894317158359513E-3</v>
      </c>
      <c r="G68" s="27">
        <f t="shared" si="2"/>
        <v>615</v>
      </c>
      <c r="H68" s="37">
        <f t="shared" si="56"/>
        <v>3.5074511950998338E-3</v>
      </c>
      <c r="I68" s="27">
        <v>108</v>
      </c>
      <c r="J68" s="35">
        <f t="shared" si="57"/>
        <v>1.2890750886239124E-3</v>
      </c>
      <c r="K68" s="27">
        <v>535</v>
      </c>
      <c r="L68" s="35">
        <f t="shared" si="58"/>
        <v>5.9188618084058901E-3</v>
      </c>
      <c r="M68" s="27">
        <f t="shared" si="6"/>
        <v>643</v>
      </c>
      <c r="N68" s="37">
        <f t="shared" si="59"/>
        <v>3.6917953723373713E-3</v>
      </c>
      <c r="O68" s="27">
        <v>90</v>
      </c>
      <c r="P68" s="35">
        <f t="shared" si="60"/>
        <v>1.0960639127045985E-3</v>
      </c>
      <c r="Q68" s="27">
        <v>483</v>
      </c>
      <c r="R68" s="35">
        <f t="shared" si="61"/>
        <v>5.4507290209001042E-3</v>
      </c>
      <c r="S68" s="27">
        <f t="shared" si="78"/>
        <v>573</v>
      </c>
      <c r="T68" s="37">
        <f t="shared" si="62"/>
        <v>3.3562943698601253E-3</v>
      </c>
      <c r="U68" s="27">
        <v>102</v>
      </c>
      <c r="V68" s="35">
        <f t="shared" si="63"/>
        <v>1.2480117459929036E-3</v>
      </c>
      <c r="W68" s="27">
        <v>524</v>
      </c>
      <c r="X68" s="35">
        <f t="shared" si="64"/>
        <v>5.9660708186268932E-3</v>
      </c>
      <c r="Y68" s="27">
        <f t="shared" si="12"/>
        <v>626</v>
      </c>
      <c r="Z68" s="37">
        <f t="shared" si="65"/>
        <v>3.6919084689785325E-3</v>
      </c>
      <c r="AA68" s="27">
        <v>136</v>
      </c>
      <c r="AB68" s="35">
        <f t="shared" si="66"/>
        <v>1.66746361618911E-3</v>
      </c>
      <c r="AC68" s="27">
        <v>550</v>
      </c>
      <c r="AD68" s="35">
        <f t="shared" si="67"/>
        <v>6.3028580596364969E-3</v>
      </c>
      <c r="AE68" s="27">
        <v>686</v>
      </c>
      <c r="AF68" s="37">
        <f t="shared" si="68"/>
        <v>4.0634273766015291E-3</v>
      </c>
      <c r="AG68" s="27">
        <v>120</v>
      </c>
      <c r="AH68" s="35">
        <f t="shared" si="69"/>
        <v>1.4709848243398957E-3</v>
      </c>
      <c r="AI68" s="27">
        <v>526</v>
      </c>
      <c r="AJ68" s="35">
        <f t="shared" si="70"/>
        <v>6.0456295615194527E-3</v>
      </c>
      <c r="AK68" s="27">
        <v>646</v>
      </c>
      <c r="AL68" s="37">
        <f t="shared" si="71"/>
        <v>3.8319403498573404E-3</v>
      </c>
      <c r="AM68" s="27">
        <v>133</v>
      </c>
      <c r="AN68" s="35">
        <f t="shared" si="72"/>
        <v>1.6283853273911552E-3</v>
      </c>
      <c r="AO68" s="27">
        <v>557</v>
      </c>
      <c r="AP68" s="35">
        <f t="shared" si="73"/>
        <v>6.4332821288735405E-3</v>
      </c>
      <c r="AQ68" s="27">
        <v>690</v>
      </c>
      <c r="AR68" s="37">
        <f t="shared" si="74"/>
        <v>4.1008695032004614E-3</v>
      </c>
      <c r="AS68" s="27">
        <v>165</v>
      </c>
      <c r="AT68" s="35">
        <f t="shared" si="75"/>
        <v>2.0173368708048564E-3</v>
      </c>
      <c r="AU68" s="27">
        <v>606</v>
      </c>
      <c r="AV68" s="35">
        <f t="shared" si="76"/>
        <v>7.0112921140318401E-3</v>
      </c>
      <c r="AW68" s="27">
        <v>771</v>
      </c>
      <c r="AX68" s="37">
        <f t="shared" si="77"/>
        <v>4.5832020591714566E-3</v>
      </c>
    </row>
    <row r="69" spans="1:50" ht="15.75" customHeight="1">
      <c r="A69" s="127"/>
      <c r="B69" s="25" t="s">
        <v>85</v>
      </c>
      <c r="C69" s="27">
        <v>9</v>
      </c>
      <c r="D69" s="35">
        <f t="shared" si="54"/>
        <v>1.0676789845186547E-4</v>
      </c>
      <c r="E69" s="27">
        <v>43</v>
      </c>
      <c r="F69" s="35">
        <f t="shared" si="55"/>
        <v>4.722887331678492E-4</v>
      </c>
      <c r="G69" s="27">
        <f t="shared" si="2"/>
        <v>52</v>
      </c>
      <c r="H69" s="37">
        <f t="shared" si="56"/>
        <v>2.9656497909787214E-4</v>
      </c>
      <c r="I69" s="27">
        <v>9</v>
      </c>
      <c r="J69" s="35">
        <f t="shared" si="57"/>
        <v>1.074229240519927E-4</v>
      </c>
      <c r="K69" s="27">
        <v>47</v>
      </c>
      <c r="L69" s="35">
        <f t="shared" si="58"/>
        <v>5.199747756917324E-4</v>
      </c>
      <c r="M69" s="27">
        <f t="shared" si="6"/>
        <v>56</v>
      </c>
      <c r="N69" s="37">
        <f t="shared" si="59"/>
        <v>3.2152494689096858E-4</v>
      </c>
      <c r="O69" s="27">
        <v>7</v>
      </c>
      <c r="P69" s="35">
        <f t="shared" si="60"/>
        <v>8.5249415432579894E-5</v>
      </c>
      <c r="Q69" s="27">
        <v>57</v>
      </c>
      <c r="R69" s="35">
        <f t="shared" si="61"/>
        <v>6.4325373538572659E-4</v>
      </c>
      <c r="S69" s="27">
        <f t="shared" si="78"/>
        <v>64</v>
      </c>
      <c r="T69" s="37">
        <f t="shared" si="62"/>
        <v>3.7487406574353928E-4</v>
      </c>
      <c r="U69" s="27">
        <v>10</v>
      </c>
      <c r="V69" s="35">
        <f t="shared" si="63"/>
        <v>1.223540927444023E-4</v>
      </c>
      <c r="W69" s="27">
        <v>59</v>
      </c>
      <c r="X69" s="35">
        <f t="shared" si="64"/>
        <v>6.7175224866218835E-4</v>
      </c>
      <c r="Y69" s="27">
        <f t="shared" si="12"/>
        <v>69</v>
      </c>
      <c r="Z69" s="37">
        <f t="shared" si="65"/>
        <v>4.0693559801840057E-4</v>
      </c>
      <c r="AA69" s="27">
        <v>11</v>
      </c>
      <c r="AB69" s="35">
        <f t="shared" si="66"/>
        <v>1.3486838072117801E-4</v>
      </c>
      <c r="AC69" s="27">
        <v>62</v>
      </c>
      <c r="AD69" s="35">
        <f t="shared" si="67"/>
        <v>7.1050399944993234E-4</v>
      </c>
      <c r="AE69" s="27">
        <v>73</v>
      </c>
      <c r="AF69" s="37">
        <f t="shared" si="68"/>
        <v>4.3240553716022105E-4</v>
      </c>
      <c r="AG69" s="27">
        <v>9</v>
      </c>
      <c r="AH69" s="35">
        <f t="shared" si="69"/>
        <v>1.1032386182549216E-4</v>
      </c>
      <c r="AI69" s="27">
        <v>79</v>
      </c>
      <c r="AJ69" s="35">
        <f t="shared" si="70"/>
        <v>9.0799379346014595E-4</v>
      </c>
      <c r="AK69" s="27">
        <v>88</v>
      </c>
      <c r="AL69" s="37">
        <f t="shared" si="71"/>
        <v>5.2199806623443642E-4</v>
      </c>
      <c r="AM69" s="27">
        <v>8</v>
      </c>
      <c r="AN69" s="35">
        <f t="shared" si="72"/>
        <v>9.7947989617513102E-5</v>
      </c>
      <c r="AO69" s="27">
        <v>82</v>
      </c>
      <c r="AP69" s="35">
        <f t="shared" si="73"/>
        <v>9.4709000820041348E-4</v>
      </c>
      <c r="AQ69" s="27">
        <v>90</v>
      </c>
      <c r="AR69" s="37">
        <f t="shared" si="74"/>
        <v>5.3489602215658189E-4</v>
      </c>
      <c r="AS69" s="27">
        <v>9</v>
      </c>
      <c r="AT69" s="35">
        <f t="shared" si="75"/>
        <v>1.100365565893558E-4</v>
      </c>
      <c r="AU69" s="27">
        <v>92</v>
      </c>
      <c r="AV69" s="35">
        <f t="shared" si="76"/>
        <v>1.0644205849685302E-3</v>
      </c>
      <c r="AW69" s="27">
        <v>101</v>
      </c>
      <c r="AX69" s="37">
        <f t="shared" si="77"/>
        <v>6.0039352526111169E-4</v>
      </c>
    </row>
    <row r="70" spans="1:50" ht="15.75" customHeight="1">
      <c r="A70" s="128"/>
      <c r="B70" s="25" t="s">
        <v>19</v>
      </c>
      <c r="C70" s="27">
        <f>SUM(C49:C69)</f>
        <v>84295</v>
      </c>
      <c r="D70" s="35">
        <f t="shared" si="54"/>
        <v>1</v>
      </c>
      <c r="E70" s="27">
        <f>SUM(E49:E69)</f>
        <v>91046</v>
      </c>
      <c r="F70" s="35">
        <f t="shared" si="55"/>
        <v>1</v>
      </c>
      <c r="G70" s="27">
        <f t="shared" si="2"/>
        <v>175341</v>
      </c>
      <c r="H70" s="37">
        <f t="shared" si="56"/>
        <v>1</v>
      </c>
      <c r="I70" s="27">
        <f>SUM(I49:I69)</f>
        <v>83781</v>
      </c>
      <c r="J70" s="35">
        <f t="shared" si="57"/>
        <v>1</v>
      </c>
      <c r="K70" s="27">
        <f>SUM(K49:K69)</f>
        <v>90389</v>
      </c>
      <c r="L70" s="35">
        <f t="shared" si="58"/>
        <v>1</v>
      </c>
      <c r="M70" s="27">
        <f t="shared" si="6"/>
        <v>174170</v>
      </c>
      <c r="N70" s="37">
        <f t="shared" si="59"/>
        <v>1</v>
      </c>
      <c r="O70" s="27">
        <f>SUM(O49:O69)</f>
        <v>82112</v>
      </c>
      <c r="P70" s="35">
        <f t="shared" si="60"/>
        <v>1</v>
      </c>
      <c r="Q70" s="27">
        <f>SUM(Q49:Q69)</f>
        <v>88612</v>
      </c>
      <c r="R70" s="35">
        <f t="shared" si="61"/>
        <v>1</v>
      </c>
      <c r="S70" s="27">
        <f t="shared" si="78"/>
        <v>170724</v>
      </c>
      <c r="T70" s="37">
        <f t="shared" si="62"/>
        <v>1</v>
      </c>
      <c r="U70" s="27">
        <f>SUM(U49:U69)</f>
        <v>81730</v>
      </c>
      <c r="V70" s="35">
        <f t="shared" si="63"/>
        <v>1</v>
      </c>
      <c r="W70" s="27">
        <f>SUM(W49:W69)</f>
        <v>87830</v>
      </c>
      <c r="X70" s="35">
        <f t="shared" si="64"/>
        <v>1</v>
      </c>
      <c r="Y70" s="27">
        <f t="shared" si="12"/>
        <v>169560</v>
      </c>
      <c r="Z70" s="37">
        <f t="shared" si="65"/>
        <v>1</v>
      </c>
      <c r="AA70" s="27">
        <v>81561</v>
      </c>
      <c r="AB70" s="35">
        <f t="shared" si="66"/>
        <v>1</v>
      </c>
      <c r="AC70" s="27">
        <v>87262</v>
      </c>
      <c r="AD70" s="35">
        <f t="shared" si="67"/>
        <v>1</v>
      </c>
      <c r="AE70" s="27">
        <v>168823</v>
      </c>
      <c r="AF70" s="37">
        <f t="shared" si="68"/>
        <v>1</v>
      </c>
      <c r="AG70" s="27">
        <v>81578</v>
      </c>
      <c r="AH70" s="35">
        <f t="shared" si="69"/>
        <v>1</v>
      </c>
      <c r="AI70" s="27">
        <v>87005</v>
      </c>
      <c r="AJ70" s="35">
        <f t="shared" si="70"/>
        <v>1</v>
      </c>
      <c r="AK70" s="27">
        <v>168583</v>
      </c>
      <c r="AL70" s="37">
        <f t="shared" si="71"/>
        <v>1</v>
      </c>
      <c r="AM70" s="27">
        <f>SUM(AM49:AM69)</f>
        <v>81676</v>
      </c>
      <c r="AN70" s="35">
        <f t="shared" si="72"/>
        <v>1</v>
      </c>
      <c r="AO70" s="27">
        <f>SUM(AO49:AO69)</f>
        <v>86581</v>
      </c>
      <c r="AP70" s="35">
        <f t="shared" si="73"/>
        <v>1</v>
      </c>
      <c r="AQ70" s="27">
        <f>SUM(AQ49:AQ69)</f>
        <v>168257</v>
      </c>
      <c r="AR70" s="37">
        <f t="shared" si="74"/>
        <v>1</v>
      </c>
      <c r="AS70" s="27">
        <v>81791</v>
      </c>
      <c r="AT70" s="35">
        <f t="shared" si="75"/>
        <v>1</v>
      </c>
      <c r="AU70" s="27">
        <v>86432</v>
      </c>
      <c r="AV70" s="35">
        <f t="shared" si="76"/>
        <v>1</v>
      </c>
      <c r="AW70" s="27">
        <v>168223</v>
      </c>
      <c r="AX70" s="37">
        <f t="shared" si="77"/>
        <v>1</v>
      </c>
    </row>
    <row r="71" spans="1:50" ht="15.75" customHeight="1">
      <c r="A71" s="38" t="s">
        <v>62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77"/>
      <c r="AG71" s="77"/>
      <c r="AH71" s="77"/>
      <c r="AI71" s="77"/>
      <c r="AJ71" s="77"/>
      <c r="AK71" s="77"/>
      <c r="AL71" s="3"/>
      <c r="AM71" s="3"/>
      <c r="AN71" s="3"/>
      <c r="AO71" s="3"/>
      <c r="AP71" s="3"/>
      <c r="AQ71" s="3"/>
      <c r="AR71" s="3"/>
      <c r="AS71" s="77"/>
      <c r="AT71" s="77"/>
      <c r="AU71" s="77"/>
      <c r="AV71" s="77"/>
      <c r="AW71" s="77"/>
      <c r="AX71" s="77"/>
    </row>
    <row r="72" spans="1:50" ht="15.75" customHeight="1">
      <c r="A72" s="38" t="s">
        <v>89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77"/>
      <c r="AG72" s="77"/>
      <c r="AH72" s="77"/>
      <c r="AI72" s="77"/>
      <c r="AJ72" s="77"/>
      <c r="AK72" s="77"/>
      <c r="AL72" s="3"/>
      <c r="AM72" s="3"/>
      <c r="AN72" s="3"/>
      <c r="AO72" s="3"/>
      <c r="AP72" s="3"/>
      <c r="AQ72" s="3"/>
      <c r="AR72" s="3"/>
      <c r="AS72" s="77"/>
      <c r="AT72" s="77"/>
      <c r="AU72" s="77"/>
      <c r="AV72" s="77"/>
      <c r="AW72" s="77"/>
      <c r="AX72" s="77"/>
    </row>
    <row r="73" spans="1:50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</row>
    <row r="74" spans="1:50" ht="15.75" customHeight="1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</row>
    <row r="75" spans="1:50" ht="15.75" customHeight="1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</row>
    <row r="76" spans="1:50" ht="15.75" customHeight="1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</row>
    <row r="77" spans="1:50" ht="30" customHeight="1">
      <c r="A77" s="3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</row>
    <row r="78" spans="1:50" ht="30" customHeight="1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</row>
    <row r="79" spans="1:50" ht="30" customHeight="1">
      <c r="A79" s="7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79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</row>
    <row r="80" spans="1:50" ht="15.75" customHeight="1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</row>
    <row r="81" spans="1:50" ht="15.75" customHeight="1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</row>
    <row r="82" spans="1:50" ht="15.75" customHeight="1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</row>
    <row r="83" spans="1:50" ht="15.75" customHeight="1">
      <c r="A83" s="6"/>
      <c r="B83" s="3"/>
      <c r="C83" s="3"/>
      <c r="D83" s="3"/>
      <c r="E83" s="80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</row>
    <row r="84" spans="1:50" ht="15.75" customHeight="1">
      <c r="A84" s="6"/>
      <c r="B84" s="3"/>
      <c r="C84" s="3"/>
      <c r="D84" s="3"/>
      <c r="E84" s="80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</row>
    <row r="85" spans="1:50" ht="15.75" customHeight="1">
      <c r="A85" s="6"/>
      <c r="B85" s="3"/>
      <c r="C85" s="3"/>
      <c r="D85" s="3"/>
      <c r="E85" s="80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</row>
    <row r="86" spans="1:50" ht="15.75" customHeight="1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</row>
    <row r="87" spans="1:50" ht="15.75" customHeight="1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</row>
    <row r="88" spans="1:50" ht="15.75" customHeight="1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</row>
    <row r="89" spans="1:50" ht="15.75" customHeight="1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</row>
    <row r="90" spans="1:50" ht="15.75" customHeight="1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</row>
    <row r="91" spans="1:50" ht="15.75" customHeight="1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</row>
    <row r="92" spans="1:50" ht="15.75" customHeight="1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</row>
    <row r="93" spans="1:50" ht="15.75" customHeight="1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</row>
    <row r="94" spans="1:50" ht="15.75" customHeight="1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</row>
    <row r="95" spans="1:50" ht="15.75" customHeight="1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</row>
    <row r="96" spans="1:50" ht="15.75" customHeight="1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</row>
    <row r="97" spans="1:50" ht="15.75" customHeight="1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</row>
    <row r="98" spans="1:50" ht="15.75" customHeight="1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</row>
    <row r="99" spans="1:50" ht="15.75" customHeight="1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</row>
    <row r="100" spans="1:50" ht="15.75" customHeight="1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</row>
    <row r="101" spans="1:50" ht="15.75" customHeight="1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</row>
    <row r="102" spans="1:50" ht="15.75" customHeight="1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 spans="1:50" ht="15.75" customHeight="1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</row>
    <row r="104" spans="1:50" ht="15.75" customHeight="1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</row>
    <row r="105" spans="1:50" ht="15.75" customHeight="1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</row>
    <row r="106" spans="1:50" ht="15.75" customHeight="1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07" spans="1:50" ht="15.75" customHeight="1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</row>
    <row r="108" spans="1:50" ht="15.75" customHeight="1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1:50" ht="15.75" customHeight="1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</row>
    <row r="110" spans="1:50" ht="15.75" customHeight="1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</row>
    <row r="111" spans="1:50" ht="15.75" customHeight="1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</row>
    <row r="112" spans="1:50" ht="15.75" customHeight="1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</row>
    <row r="113" spans="1:50" ht="15.75" customHeight="1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</row>
    <row r="114" spans="1:50" ht="15.75" customHeight="1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</row>
    <row r="115" spans="1:50" ht="15.75" customHeight="1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50" ht="15.75" customHeight="1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</row>
    <row r="117" spans="1:50" ht="15.75" customHeight="1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</row>
    <row r="118" spans="1:50" ht="15.75" customHeight="1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</row>
    <row r="119" spans="1:50" ht="15.75" customHeight="1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</row>
    <row r="120" spans="1:50" ht="15.75" customHeight="1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1:50" ht="15.75" customHeight="1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</row>
    <row r="122" spans="1:50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</row>
    <row r="123" spans="1:50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</row>
    <row r="124" spans="1:50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</row>
    <row r="125" spans="1:50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</row>
    <row r="126" spans="1:50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</row>
    <row r="127" spans="1:50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</row>
    <row r="128" spans="1:50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</row>
    <row r="129" spans="1:50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</row>
    <row r="130" spans="1:5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</row>
    <row r="131" spans="1:50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</row>
    <row r="132" spans="1:50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</row>
    <row r="133" spans="1:50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</row>
    <row r="134" spans="1:50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</row>
    <row r="135" spans="1:50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</row>
    <row r="136" spans="1:50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</row>
    <row r="137" spans="1:50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</row>
    <row r="138" spans="1:50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</row>
    <row r="139" spans="1:50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</row>
    <row r="140" spans="1:5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</row>
    <row r="141" spans="1:50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</row>
    <row r="142" spans="1:50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</row>
    <row r="143" spans="1:50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</row>
    <row r="144" spans="1:50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</row>
    <row r="145" spans="1:50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</row>
    <row r="146" spans="1:50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</row>
    <row r="147" spans="1:50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</row>
    <row r="148" spans="1:50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</row>
    <row r="149" spans="1:50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</row>
    <row r="150" spans="1: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</row>
    <row r="151" spans="1:50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</row>
    <row r="152" spans="1:50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</row>
    <row r="153" spans="1:50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</row>
    <row r="154" spans="1:50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</row>
    <row r="155" spans="1:50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</row>
    <row r="156" spans="1:50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</row>
    <row r="157" spans="1:50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</row>
    <row r="158" spans="1:50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</row>
    <row r="159" spans="1:50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</row>
    <row r="160" spans="1:5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</row>
    <row r="161" spans="1:50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</row>
    <row r="162" spans="1:50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</row>
    <row r="163" spans="1:50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</row>
    <row r="164" spans="1:50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</row>
    <row r="165" spans="1:50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</row>
    <row r="166" spans="1:50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</row>
    <row r="167" spans="1:50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</row>
    <row r="168" spans="1:50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</row>
    <row r="169" spans="1:50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</row>
    <row r="170" spans="1:5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</row>
    <row r="171" spans="1:50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</row>
    <row r="172" spans="1:50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</row>
    <row r="173" spans="1:50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</row>
    <row r="174" spans="1:50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</row>
    <row r="175" spans="1:50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</row>
    <row r="176" spans="1:50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</row>
    <row r="177" spans="1:50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</row>
    <row r="178" spans="1:50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</row>
    <row r="179" spans="1:50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</row>
    <row r="180" spans="1:5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</row>
    <row r="181" spans="1:50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</row>
    <row r="182" spans="1:50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</row>
    <row r="183" spans="1:50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</row>
    <row r="184" spans="1:50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</row>
    <row r="185" spans="1:50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</row>
    <row r="186" spans="1:50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</row>
    <row r="187" spans="1:50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</row>
    <row r="188" spans="1:50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</row>
    <row r="189" spans="1:50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</row>
    <row r="190" spans="1:5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</row>
    <row r="191" spans="1:50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</row>
    <row r="192" spans="1:50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</row>
    <row r="193" spans="1:50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</row>
    <row r="194" spans="1:50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</row>
    <row r="195" spans="1:50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</row>
    <row r="196" spans="1:50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</row>
    <row r="197" spans="1:50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</row>
    <row r="198" spans="1:50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</row>
    <row r="199" spans="1:50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</row>
    <row r="200" spans="1:5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</row>
    <row r="201" spans="1:50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</row>
    <row r="202" spans="1:50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</row>
    <row r="203" spans="1:50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</row>
    <row r="204" spans="1:50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</row>
    <row r="205" spans="1:50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</row>
    <row r="206" spans="1:50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</row>
    <row r="207" spans="1:50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</row>
    <row r="208" spans="1:50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</row>
    <row r="209" spans="1:50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</row>
    <row r="210" spans="1:5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</row>
    <row r="211" spans="1:50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</row>
    <row r="212" spans="1:50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</row>
    <row r="213" spans="1:50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</row>
    <row r="214" spans="1:50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</row>
    <row r="215" spans="1:50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</row>
    <row r="216" spans="1:50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</row>
    <row r="217" spans="1:50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</row>
    <row r="218" spans="1:50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</row>
    <row r="219" spans="1:50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</row>
    <row r="220" spans="1:5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</row>
    <row r="221" spans="1:50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</row>
    <row r="222" spans="1:50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</row>
    <row r="223" spans="1:50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</row>
    <row r="224" spans="1:50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</row>
    <row r="225" spans="1:50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</row>
    <row r="226" spans="1:50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</row>
    <row r="227" spans="1:50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</row>
    <row r="228" spans="1:50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</row>
    <row r="229" spans="1:50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</row>
    <row r="230" spans="1:5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</row>
    <row r="231" spans="1:50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</row>
    <row r="232" spans="1:50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</row>
    <row r="233" spans="1:50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</row>
    <row r="234" spans="1:50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</row>
    <row r="235" spans="1:50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</row>
    <row r="236" spans="1:50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</row>
    <row r="237" spans="1:50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</row>
    <row r="238" spans="1:50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</row>
    <row r="239" spans="1:50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</row>
    <row r="240" spans="1:5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</row>
    <row r="241" spans="1:50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</row>
    <row r="242" spans="1:50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</row>
    <row r="243" spans="1:50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</row>
    <row r="244" spans="1:50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</row>
    <row r="245" spans="1:50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</row>
    <row r="246" spans="1:50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</row>
    <row r="247" spans="1:50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</row>
    <row r="248" spans="1:50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</row>
    <row r="249" spans="1:50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</row>
    <row r="250" spans="1: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</row>
    <row r="251" spans="1:50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</row>
    <row r="252" spans="1:50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</row>
    <row r="253" spans="1:50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</row>
    <row r="254" spans="1:50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</row>
    <row r="255" spans="1:50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</row>
    <row r="256" spans="1:50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</row>
    <row r="257" spans="1:50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</row>
    <row r="258" spans="1:50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</row>
    <row r="259" spans="1:50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</row>
    <row r="260" spans="1:5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</row>
    <row r="261" spans="1:50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</row>
    <row r="262" spans="1:50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</row>
    <row r="263" spans="1:50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</row>
    <row r="264" spans="1:50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</row>
    <row r="265" spans="1:50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</row>
    <row r="266" spans="1:50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</row>
    <row r="267" spans="1:50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</row>
    <row r="268" spans="1:50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</row>
    <row r="269" spans="1:50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</row>
    <row r="270" spans="1:5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</row>
    <row r="271" spans="1:50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</row>
    <row r="272" spans="1:50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</row>
    <row r="273" spans="1:50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</row>
    <row r="274" spans="1:50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</row>
    <row r="275" spans="1:50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</row>
    <row r="276" spans="1:50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</row>
    <row r="277" spans="1:50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</row>
    <row r="278" spans="1:50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</row>
    <row r="279" spans="1:50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</row>
    <row r="280" spans="1:5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</row>
    <row r="281" spans="1:50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</row>
    <row r="282" spans="1:50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</row>
    <row r="283" spans="1:50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</row>
    <row r="284" spans="1:50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</row>
    <row r="285" spans="1:50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</row>
    <row r="286" spans="1:50" ht="15.75" customHeight="1"/>
    <row r="287" spans="1:50" ht="15.75" customHeight="1"/>
    <row r="288" spans="1:50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</sheetData>
  <mergeCells count="35">
    <mergeCell ref="I2:N2"/>
    <mergeCell ref="O2:T2"/>
    <mergeCell ref="U2:Z2"/>
    <mergeCell ref="AA2:AF2"/>
    <mergeCell ref="AG2:AL2"/>
    <mergeCell ref="AM2:AR2"/>
    <mergeCell ref="AS2:AX2"/>
    <mergeCell ref="O3:P3"/>
    <mergeCell ref="Q3:R3"/>
    <mergeCell ref="S3:T3"/>
    <mergeCell ref="U3:V3"/>
    <mergeCell ref="W3:X3"/>
    <mergeCell ref="Y3:Z3"/>
    <mergeCell ref="AA3:AB3"/>
    <mergeCell ref="AQ3:AR3"/>
    <mergeCell ref="AS3:AT3"/>
    <mergeCell ref="AU3:AV3"/>
    <mergeCell ref="AW3:AX3"/>
    <mergeCell ref="AC3:AD3"/>
    <mergeCell ref="AE3:AF3"/>
    <mergeCell ref="AG3:AH3"/>
    <mergeCell ref="AI3:AJ3"/>
    <mergeCell ref="AK3:AL3"/>
    <mergeCell ref="AM3:AN3"/>
    <mergeCell ref="AO3:AP3"/>
    <mergeCell ref="A5:A26"/>
    <mergeCell ref="I3:J3"/>
    <mergeCell ref="K3:L3"/>
    <mergeCell ref="M3:N3"/>
    <mergeCell ref="A27:A48"/>
    <mergeCell ref="A49:A70"/>
    <mergeCell ref="C2:H2"/>
    <mergeCell ref="C3:D3"/>
    <mergeCell ref="E3:F3"/>
    <mergeCell ref="G3:H3"/>
  </mergeCell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T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46" width="11.109375" customWidth="1"/>
  </cols>
  <sheetData>
    <row r="1" spans="1:46" ht="21.75" customHeight="1">
      <c r="A1" s="1" t="s">
        <v>86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8" customHeight="1">
      <c r="A2" s="134" t="s">
        <v>4</v>
      </c>
      <c r="B2" s="130">
        <v>2019</v>
      </c>
      <c r="C2" s="108"/>
      <c r="D2" s="108"/>
      <c r="E2" s="130">
        <v>2020</v>
      </c>
      <c r="F2" s="108"/>
      <c r="G2" s="108"/>
      <c r="H2" s="130">
        <v>2021</v>
      </c>
      <c r="I2" s="108"/>
      <c r="J2" s="108"/>
      <c r="K2" s="130">
        <v>2022</v>
      </c>
      <c r="L2" s="108"/>
      <c r="M2" s="108"/>
      <c r="N2" s="130">
        <v>2023</v>
      </c>
      <c r="O2" s="108"/>
      <c r="P2" s="108"/>
      <c r="Q2" s="130">
        <v>2024</v>
      </c>
      <c r="R2" s="108"/>
      <c r="S2" s="108"/>
      <c r="T2" s="130">
        <v>2025</v>
      </c>
      <c r="U2" s="108"/>
      <c r="V2" s="108"/>
      <c r="W2" s="130">
        <v>2026</v>
      </c>
      <c r="X2" s="108"/>
      <c r="Y2" s="108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71.400000000000006">
      <c r="A3" s="135"/>
      <c r="B3" s="13" t="s">
        <v>28</v>
      </c>
      <c r="C3" s="13" t="s">
        <v>87</v>
      </c>
      <c r="D3" s="22" t="s">
        <v>88</v>
      </c>
      <c r="E3" s="13" t="s">
        <v>28</v>
      </c>
      <c r="F3" s="13" t="s">
        <v>87</v>
      </c>
      <c r="G3" s="22" t="s">
        <v>88</v>
      </c>
      <c r="H3" s="13" t="s">
        <v>28</v>
      </c>
      <c r="I3" s="13" t="s">
        <v>87</v>
      </c>
      <c r="J3" s="22" t="s">
        <v>88</v>
      </c>
      <c r="K3" s="13" t="s">
        <v>28</v>
      </c>
      <c r="L3" s="13" t="s">
        <v>87</v>
      </c>
      <c r="M3" s="22" t="s">
        <v>88</v>
      </c>
      <c r="N3" s="13" t="s">
        <v>28</v>
      </c>
      <c r="O3" s="13" t="s">
        <v>87</v>
      </c>
      <c r="P3" s="22" t="s">
        <v>88</v>
      </c>
      <c r="Q3" s="13" t="s">
        <v>28</v>
      </c>
      <c r="R3" s="13" t="s">
        <v>87</v>
      </c>
      <c r="S3" s="22" t="s">
        <v>88</v>
      </c>
      <c r="T3" s="13" t="s">
        <v>28</v>
      </c>
      <c r="U3" s="13" t="s">
        <v>87</v>
      </c>
      <c r="V3" s="22" t="s">
        <v>88</v>
      </c>
      <c r="W3" s="13" t="s">
        <v>28</v>
      </c>
      <c r="X3" s="13" t="s">
        <v>87</v>
      </c>
      <c r="Y3" s="22" t="s">
        <v>88</v>
      </c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3.2">
      <c r="A4" s="9" t="s">
        <v>12</v>
      </c>
      <c r="B4" s="10">
        <v>4996158</v>
      </c>
      <c r="C4" s="65">
        <v>1</v>
      </c>
      <c r="D4" s="11">
        <f>B4/59816673</f>
        <v>8.3524504948645342E-2</v>
      </c>
      <c r="E4" s="12">
        <v>5039637</v>
      </c>
      <c r="F4" s="65">
        <v>1</v>
      </c>
      <c r="G4" s="14">
        <f>E4/59641488</f>
        <v>8.4498847513663641E-2</v>
      </c>
      <c r="H4" s="12">
        <v>5171894</v>
      </c>
      <c r="I4" s="65">
        <v>1</v>
      </c>
      <c r="J4" s="11">
        <f>H4/59236213</f>
        <v>8.7309666470407221E-2</v>
      </c>
      <c r="K4" s="12">
        <v>5193669</v>
      </c>
      <c r="L4" s="65">
        <v>1</v>
      </c>
      <c r="M4" s="11">
        <f>K4/58983122</f>
        <v>8.8053477399856861E-2</v>
      </c>
      <c r="N4" s="12">
        <v>5141341</v>
      </c>
      <c r="O4" s="65">
        <v>1</v>
      </c>
      <c r="P4" s="11">
        <f>N4/58983122</f>
        <v>8.7166308355125732E-2</v>
      </c>
      <c r="Q4" s="12">
        <v>5253658</v>
      </c>
      <c r="R4" s="65">
        <v>1</v>
      </c>
      <c r="S4" s="11">
        <f>Q4/'Indicatore 1_Popolazione reside'!L4</f>
        <v>8.9088492812512132E-2</v>
      </c>
      <c r="T4" s="12">
        <v>5422426</v>
      </c>
      <c r="U4" s="65">
        <f t="shared" ref="U4:U6" si="0">T4/$T$4</f>
        <v>1</v>
      </c>
      <c r="V4" s="11">
        <f>T4/'Indicatore 1_Popolazione reside'!N4</f>
        <v>9.2008173797014259E-2</v>
      </c>
      <c r="W4" s="12">
        <v>5559527</v>
      </c>
      <c r="X4" s="65">
        <f t="shared" ref="X4:X6" si="1">W4/$W$4</f>
        <v>1</v>
      </c>
      <c r="Y4" s="11">
        <f>W4/'Indicatore 1_Popolazione reside'!P4</f>
        <v>9.4320669513855024E-2</v>
      </c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8" customHeight="1">
      <c r="A5" s="15" t="s">
        <v>21</v>
      </c>
      <c r="B5" s="16">
        <v>411083</v>
      </c>
      <c r="C5" s="53">
        <f>B5/B4</f>
        <v>8.227982381662069E-2</v>
      </c>
      <c r="D5" s="18">
        <f>B5/4328565</f>
        <v>9.4969811011270472E-2</v>
      </c>
      <c r="E5" s="20">
        <v>411936</v>
      </c>
      <c r="F5" s="53">
        <f>E5/E4</f>
        <v>8.1739220503381491E-2</v>
      </c>
      <c r="G5" s="18">
        <f>E5/4311217</f>
        <v>9.5549818067612924E-2</v>
      </c>
      <c r="H5" s="20">
        <v>417279</v>
      </c>
      <c r="I5" s="53">
        <f>H5/H4</f>
        <v>8.0682048007944485E-2</v>
      </c>
      <c r="J5" s="18">
        <f>H5/4274945</f>
        <v>9.7610378613058185E-2</v>
      </c>
      <c r="K5" s="20">
        <v>415637</v>
      </c>
      <c r="L5" s="53">
        <f>K5/K4</f>
        <v>8.0027625942277025E-2</v>
      </c>
      <c r="M5" s="18">
        <f>K5/4252279</f>
        <v>9.7744527111226706E-2</v>
      </c>
      <c r="N5" s="20">
        <v>420240</v>
      </c>
      <c r="O5" s="53">
        <f>N5/N4</f>
        <v>8.1737429981788803E-2</v>
      </c>
      <c r="P5" s="18">
        <f>N5/4240736</f>
        <v>9.9096005976321094E-2</v>
      </c>
      <c r="Q5" s="20">
        <v>428905</v>
      </c>
      <c r="R5" s="53">
        <f>Q5/Q4</f>
        <v>8.16393073169209E-2</v>
      </c>
      <c r="S5" s="18">
        <f>Q5/'Indicatore 1_Popolazione reside'!L5</f>
        <v>0.1008802991234171</v>
      </c>
      <c r="T5" s="20">
        <v>448862</v>
      </c>
      <c r="U5" s="53">
        <f t="shared" si="0"/>
        <v>8.2778815238787953E-2</v>
      </c>
      <c r="V5" s="18">
        <f>T5/'Indicatore 1_Popolazione reside'!N5</f>
        <v>0.10547308058693959</v>
      </c>
      <c r="W5" s="20">
        <v>462407</v>
      </c>
      <c r="X5" s="53">
        <f t="shared" si="1"/>
        <v>8.3173802375633751E-2</v>
      </c>
      <c r="Y5" s="18">
        <f>W5/'Indicatore 1_Popolazione reside'!P5</f>
        <v>0.10867364229333637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18" customHeight="1">
      <c r="A6" s="26" t="s">
        <v>33</v>
      </c>
      <c r="B6" s="28">
        <v>9871</v>
      </c>
      <c r="C6" s="52">
        <f>B6/B4</f>
        <v>1.9757181418201745E-3</v>
      </c>
      <c r="D6" s="31">
        <f>B6/175341</f>
        <v>5.6296017474521079E-2</v>
      </c>
      <c r="E6" s="32">
        <v>9796</v>
      </c>
      <c r="F6" s="52">
        <f>E6/E4</f>
        <v>1.9437907928686134E-3</v>
      </c>
      <c r="G6" s="31">
        <f>E6/174170</f>
        <v>5.6243899638284432E-2</v>
      </c>
      <c r="H6" s="32">
        <v>9652</v>
      </c>
      <c r="I6" s="52">
        <f>H6/H4</f>
        <v>1.8662408780999765E-3</v>
      </c>
      <c r="J6" s="31">
        <f>H6/170724</f>
        <v>5.6535695039947514E-2</v>
      </c>
      <c r="K6" s="32">
        <v>9647</v>
      </c>
      <c r="L6" s="52">
        <f>K6/K4</f>
        <v>1.8574537576422372E-3</v>
      </c>
      <c r="M6" s="31">
        <f>K6/169560</f>
        <v>5.6894314696862465E-2</v>
      </c>
      <c r="N6" s="32">
        <v>10030</v>
      </c>
      <c r="O6" s="52">
        <f>N6/N4</f>
        <v>1.9508529000507844E-3</v>
      </c>
      <c r="P6" s="31">
        <f>N6/169560</f>
        <v>5.9153102146732722E-2</v>
      </c>
      <c r="Q6" s="32">
        <v>10699</v>
      </c>
      <c r="R6" s="52">
        <f>Q6/Q4</f>
        <v>2.0364858161684677E-3</v>
      </c>
      <c r="S6" s="31">
        <f>Q6/'Indicatore 1_Popolazione reside'!L6</f>
        <v>6.3464287620934492E-2</v>
      </c>
      <c r="T6" s="32">
        <v>11596</v>
      </c>
      <c r="U6" s="52">
        <f t="shared" si="0"/>
        <v>2.1385261873559914E-3</v>
      </c>
      <c r="V6" s="31">
        <f>T6/'Indicatore 1_Popolazione reside'!N6</f>
        <v>6.8918380810308044E-2</v>
      </c>
      <c r="W6" s="32">
        <v>12397</v>
      </c>
      <c r="X6" s="52">
        <f t="shared" si="1"/>
        <v>2.2298659580212488E-3</v>
      </c>
      <c r="Y6" s="31">
        <f>W6/'Indicatore 1_Popolazione reside'!P6</f>
        <v>7.3693846858039633E-2</v>
      </c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3.2">
      <c r="A7" s="38" t="s">
        <v>62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3.2">
      <c r="A8" s="38" t="s">
        <v>89</v>
      </c>
      <c r="B8" s="3"/>
      <c r="C8" s="3"/>
      <c r="D8" s="3"/>
      <c r="E8" s="3"/>
      <c r="F8" s="66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21.75" customHeight="1">
      <c r="A10" s="1" t="s">
        <v>90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8" customHeight="1">
      <c r="A11" s="134" t="s">
        <v>4</v>
      </c>
      <c r="B11" s="130">
        <v>2019</v>
      </c>
      <c r="C11" s="108"/>
      <c r="D11" s="108"/>
      <c r="E11" s="108"/>
      <c r="F11" s="108"/>
      <c r="G11" s="130">
        <v>2020</v>
      </c>
      <c r="H11" s="108"/>
      <c r="I11" s="108"/>
      <c r="J11" s="108"/>
      <c r="K11" s="108"/>
      <c r="L11" s="130">
        <v>2021</v>
      </c>
      <c r="M11" s="108"/>
      <c r="N11" s="108"/>
      <c r="O11" s="108"/>
      <c r="P11" s="108"/>
      <c r="Q11" s="130">
        <v>2022</v>
      </c>
      <c r="R11" s="108"/>
      <c r="S11" s="108"/>
      <c r="T11" s="108"/>
      <c r="U11" s="108"/>
      <c r="V11" s="130">
        <v>2023</v>
      </c>
      <c r="W11" s="108"/>
      <c r="X11" s="108"/>
      <c r="Y11" s="108"/>
      <c r="Z11" s="108"/>
      <c r="AA11" s="130">
        <v>2024</v>
      </c>
      <c r="AB11" s="108"/>
      <c r="AC11" s="108"/>
      <c r="AD11" s="108"/>
      <c r="AE11" s="108"/>
      <c r="AF11" s="130">
        <v>2025</v>
      </c>
      <c r="AG11" s="108"/>
      <c r="AH11" s="108"/>
      <c r="AI11" s="108"/>
      <c r="AJ11" s="108"/>
      <c r="AK11" s="130">
        <v>2026</v>
      </c>
      <c r="AL11" s="108"/>
      <c r="AM11" s="108"/>
      <c r="AN11" s="108"/>
      <c r="AO11" s="108"/>
      <c r="AP11" s="19"/>
      <c r="AQ11" s="19"/>
      <c r="AR11" s="19"/>
      <c r="AS11" s="19"/>
      <c r="AT11" s="19"/>
    </row>
    <row r="12" spans="1:46" ht="15.75" customHeight="1">
      <c r="A12" s="136"/>
      <c r="B12" s="131" t="s">
        <v>17</v>
      </c>
      <c r="C12" s="108"/>
      <c r="D12" s="131" t="s">
        <v>18</v>
      </c>
      <c r="E12" s="108"/>
      <c r="F12" s="22" t="s">
        <v>19</v>
      </c>
      <c r="G12" s="131" t="s">
        <v>17</v>
      </c>
      <c r="H12" s="108"/>
      <c r="I12" s="131" t="s">
        <v>18</v>
      </c>
      <c r="J12" s="108"/>
      <c r="K12" s="22" t="s">
        <v>19</v>
      </c>
      <c r="L12" s="131" t="s">
        <v>17</v>
      </c>
      <c r="M12" s="108"/>
      <c r="N12" s="131" t="s">
        <v>18</v>
      </c>
      <c r="O12" s="108"/>
      <c r="P12" s="22" t="s">
        <v>19</v>
      </c>
      <c r="Q12" s="131" t="s">
        <v>17</v>
      </c>
      <c r="R12" s="108"/>
      <c r="S12" s="131" t="s">
        <v>18</v>
      </c>
      <c r="T12" s="108"/>
      <c r="U12" s="22" t="s">
        <v>19</v>
      </c>
      <c r="V12" s="131" t="s">
        <v>17</v>
      </c>
      <c r="W12" s="108"/>
      <c r="X12" s="131" t="s">
        <v>18</v>
      </c>
      <c r="Y12" s="108"/>
      <c r="Z12" s="22" t="s">
        <v>19</v>
      </c>
      <c r="AA12" s="131" t="s">
        <v>17</v>
      </c>
      <c r="AB12" s="108"/>
      <c r="AC12" s="131" t="s">
        <v>18</v>
      </c>
      <c r="AD12" s="108"/>
      <c r="AE12" s="22" t="s">
        <v>19</v>
      </c>
      <c r="AF12" s="131" t="s">
        <v>17</v>
      </c>
      <c r="AG12" s="108"/>
      <c r="AH12" s="131" t="s">
        <v>18</v>
      </c>
      <c r="AI12" s="108"/>
      <c r="AJ12" s="22" t="s">
        <v>19</v>
      </c>
      <c r="AK12" s="131" t="s">
        <v>17</v>
      </c>
      <c r="AL12" s="108"/>
      <c r="AM12" s="131" t="s">
        <v>18</v>
      </c>
      <c r="AN12" s="108"/>
      <c r="AO12" s="22" t="s">
        <v>19</v>
      </c>
      <c r="AP12" s="3"/>
      <c r="AQ12" s="3"/>
      <c r="AR12" s="3"/>
      <c r="AS12" s="3"/>
      <c r="AT12" s="3"/>
    </row>
    <row r="13" spans="1:46" ht="15.75" customHeight="1">
      <c r="A13" s="135"/>
      <c r="B13" s="13" t="s">
        <v>7</v>
      </c>
      <c r="C13" s="13" t="s">
        <v>27</v>
      </c>
      <c r="D13" s="13" t="s">
        <v>7</v>
      </c>
      <c r="E13" s="13" t="s">
        <v>27</v>
      </c>
      <c r="F13" s="22" t="s">
        <v>28</v>
      </c>
      <c r="G13" s="13" t="s">
        <v>7</v>
      </c>
      <c r="H13" s="13" t="s">
        <v>27</v>
      </c>
      <c r="I13" s="13" t="s">
        <v>7</v>
      </c>
      <c r="J13" s="13" t="s">
        <v>27</v>
      </c>
      <c r="K13" s="22" t="s">
        <v>28</v>
      </c>
      <c r="L13" s="13" t="s">
        <v>7</v>
      </c>
      <c r="M13" s="13" t="s">
        <v>27</v>
      </c>
      <c r="N13" s="13" t="s">
        <v>7</v>
      </c>
      <c r="O13" s="13" t="s">
        <v>27</v>
      </c>
      <c r="P13" s="22" t="s">
        <v>28</v>
      </c>
      <c r="Q13" s="13" t="s">
        <v>7</v>
      </c>
      <c r="R13" s="13" t="s">
        <v>27</v>
      </c>
      <c r="S13" s="13" t="s">
        <v>7</v>
      </c>
      <c r="T13" s="13" t="s">
        <v>27</v>
      </c>
      <c r="U13" s="22" t="s">
        <v>28</v>
      </c>
      <c r="V13" s="13" t="s">
        <v>7</v>
      </c>
      <c r="W13" s="13" t="s">
        <v>27</v>
      </c>
      <c r="X13" s="13" t="s">
        <v>7</v>
      </c>
      <c r="Y13" s="13" t="s">
        <v>27</v>
      </c>
      <c r="Z13" s="22" t="s">
        <v>28</v>
      </c>
      <c r="AA13" s="13" t="s">
        <v>7</v>
      </c>
      <c r="AB13" s="13" t="s">
        <v>27</v>
      </c>
      <c r="AC13" s="13" t="s">
        <v>7</v>
      </c>
      <c r="AD13" s="13" t="s">
        <v>27</v>
      </c>
      <c r="AE13" s="22" t="s">
        <v>28</v>
      </c>
      <c r="AF13" s="13" t="s">
        <v>7</v>
      </c>
      <c r="AG13" s="13" t="s">
        <v>27</v>
      </c>
      <c r="AH13" s="13" t="s">
        <v>7</v>
      </c>
      <c r="AI13" s="13" t="s">
        <v>27</v>
      </c>
      <c r="AJ13" s="22" t="s">
        <v>28</v>
      </c>
      <c r="AK13" s="13" t="s">
        <v>7</v>
      </c>
      <c r="AL13" s="13" t="s">
        <v>27</v>
      </c>
      <c r="AM13" s="13" t="s">
        <v>7</v>
      </c>
      <c r="AN13" s="13" t="s">
        <v>27</v>
      </c>
      <c r="AO13" s="22" t="s">
        <v>28</v>
      </c>
      <c r="AP13" s="41"/>
      <c r="AQ13" s="41"/>
      <c r="AR13" s="41"/>
      <c r="AS13" s="41"/>
      <c r="AT13" s="41"/>
    </row>
    <row r="14" spans="1:46" ht="18" customHeight="1">
      <c r="A14" s="9" t="s">
        <v>12</v>
      </c>
      <c r="B14" s="42">
        <v>2414285</v>
      </c>
      <c r="C14" s="44">
        <f t="shared" ref="C14:C16" si="2">B14/B4</f>
        <v>0.48322831263542909</v>
      </c>
      <c r="D14" s="42">
        <v>2581873</v>
      </c>
      <c r="E14" s="44">
        <f t="shared" ref="E14:E16" si="3">D14/B4</f>
        <v>0.51677168736457091</v>
      </c>
      <c r="F14" s="67">
        <v>4996158</v>
      </c>
      <c r="G14" s="47">
        <v>2431678</v>
      </c>
      <c r="H14" s="44">
        <f t="shared" ref="H14:H16" si="4">G14/E4</f>
        <v>0.48251054589844466</v>
      </c>
      <c r="I14" s="42">
        <v>2607959</v>
      </c>
      <c r="J14" s="44">
        <f t="shared" ref="J14:J16" si="5">I14/E4</f>
        <v>0.51748945410155534</v>
      </c>
      <c r="K14" s="67">
        <v>5039637</v>
      </c>
      <c r="L14" s="47">
        <v>2524644</v>
      </c>
      <c r="M14" s="44">
        <f t="shared" ref="M14:M16" si="6">L14/H4</f>
        <v>0.48814689550868601</v>
      </c>
      <c r="N14" s="42">
        <v>2647250</v>
      </c>
      <c r="O14" s="44">
        <f t="shared" ref="O14:O16" si="7">N14/H4</f>
        <v>0.51185310449131405</v>
      </c>
      <c r="P14" s="67">
        <f t="shared" ref="P14:P16" si="8">SUM(L14+N14)</f>
        <v>5171894</v>
      </c>
      <c r="Q14" s="47">
        <v>2531043</v>
      </c>
      <c r="R14" s="44">
        <f t="shared" ref="R14:R16" si="9">Q14/K4</f>
        <v>0.48733236561667675</v>
      </c>
      <c r="S14" s="42">
        <v>2662626</v>
      </c>
      <c r="T14" s="44">
        <f t="shared" ref="T14:T16" si="10">S14/K4</f>
        <v>0.51266763438332319</v>
      </c>
      <c r="U14" s="67">
        <f t="shared" ref="U14:U16" si="11">SUM(Q14+S14)</f>
        <v>5193669</v>
      </c>
      <c r="V14" s="47">
        <v>2517539</v>
      </c>
      <c r="W14" s="44">
        <f t="shared" ref="W14:W16" si="12">V14/N4</f>
        <v>0.48966582842880874</v>
      </c>
      <c r="X14" s="42">
        <v>2623802</v>
      </c>
      <c r="Y14" s="44">
        <f>X14/N4</f>
        <v>0.51033417157119121</v>
      </c>
      <c r="Z14" s="67">
        <f t="shared" ref="Z14:Z16" si="13">SUM(V14+X14)</f>
        <v>5141341</v>
      </c>
      <c r="AA14" s="47">
        <v>2602650</v>
      </c>
      <c r="AB14" s="44">
        <f t="shared" ref="AB14:AB16" si="14">AA14/AE14</f>
        <v>0.49539768290969832</v>
      </c>
      <c r="AC14" s="42">
        <v>2651008</v>
      </c>
      <c r="AD14" s="44">
        <f t="shared" ref="AD14:AD16" si="15">AC14/AE14</f>
        <v>0.50460231709030168</v>
      </c>
      <c r="AE14" s="67">
        <v>5253658</v>
      </c>
      <c r="AF14" s="47">
        <v>2720206</v>
      </c>
      <c r="AG14" s="44">
        <f t="shared" ref="AG14:AG16" si="16">AF14/AJ14</f>
        <v>0.5016584827529228</v>
      </c>
      <c r="AH14" s="42">
        <v>2702220</v>
      </c>
      <c r="AI14" s="44">
        <f t="shared" ref="AI14:AI16" si="17">AH14/AJ14</f>
        <v>0.4983415172470772</v>
      </c>
      <c r="AJ14" s="67">
        <v>5422426</v>
      </c>
      <c r="AK14" s="47">
        <v>2818095</v>
      </c>
      <c r="AL14" s="44">
        <f t="shared" ref="AL14:AL16" si="18">AK14/AO14</f>
        <v>0.50689474122528766</v>
      </c>
      <c r="AM14" s="42">
        <v>2741432</v>
      </c>
      <c r="AN14" s="44">
        <f t="shared" ref="AN14:AN16" si="19">AM14/AO14</f>
        <v>0.49310525877471229</v>
      </c>
      <c r="AO14" s="67">
        <v>5559527</v>
      </c>
      <c r="AP14" s="68"/>
      <c r="AQ14" s="68"/>
      <c r="AR14" s="68"/>
      <c r="AS14" s="68"/>
      <c r="AT14" s="68"/>
    </row>
    <row r="15" spans="1:46" ht="18" customHeight="1">
      <c r="A15" s="15" t="s">
        <v>21</v>
      </c>
      <c r="B15" s="28">
        <v>196182</v>
      </c>
      <c r="C15" s="52">
        <f t="shared" si="2"/>
        <v>0.47723209181600795</v>
      </c>
      <c r="D15" s="28">
        <v>214901</v>
      </c>
      <c r="E15" s="52">
        <f t="shared" si="3"/>
        <v>0.52276790818399199</v>
      </c>
      <c r="F15" s="69">
        <v>411083</v>
      </c>
      <c r="G15" s="32">
        <v>196678</v>
      </c>
      <c r="H15" s="52">
        <f t="shared" si="4"/>
        <v>0.47744795308009014</v>
      </c>
      <c r="I15" s="28">
        <v>215258</v>
      </c>
      <c r="J15" s="52">
        <f t="shared" si="5"/>
        <v>0.52255204691990986</v>
      </c>
      <c r="K15" s="69">
        <v>411936</v>
      </c>
      <c r="L15" s="32">
        <v>201582</v>
      </c>
      <c r="M15" s="52">
        <f t="shared" si="6"/>
        <v>0.48308685555707331</v>
      </c>
      <c r="N15" s="28">
        <v>215697</v>
      </c>
      <c r="O15" s="52">
        <f t="shared" si="7"/>
        <v>0.51691314444292669</v>
      </c>
      <c r="P15" s="69">
        <f t="shared" si="8"/>
        <v>417279</v>
      </c>
      <c r="Q15" s="32">
        <v>201152</v>
      </c>
      <c r="R15" s="52">
        <f t="shared" si="9"/>
        <v>0.48396076383960041</v>
      </c>
      <c r="S15" s="28">
        <v>214485</v>
      </c>
      <c r="T15" s="52">
        <f t="shared" si="10"/>
        <v>0.51603923616039959</v>
      </c>
      <c r="U15" s="69">
        <f t="shared" si="11"/>
        <v>415637</v>
      </c>
      <c r="V15" s="32">
        <v>204784</v>
      </c>
      <c r="W15" s="52">
        <f t="shared" si="12"/>
        <v>0.48730249381305918</v>
      </c>
      <c r="X15" s="28">
        <v>215456</v>
      </c>
      <c r="Y15" s="52">
        <f t="shared" ref="Y15:Y16" si="20">X15/Z15</f>
        <v>0.51269750618694077</v>
      </c>
      <c r="Z15" s="69">
        <f t="shared" si="13"/>
        <v>420240</v>
      </c>
      <c r="AA15" s="32">
        <v>212235</v>
      </c>
      <c r="AB15" s="52">
        <f t="shared" si="14"/>
        <v>0.49482985742763547</v>
      </c>
      <c r="AC15" s="28">
        <v>216670</v>
      </c>
      <c r="AD15" s="52">
        <f t="shared" si="15"/>
        <v>0.50517014257236448</v>
      </c>
      <c r="AE15" s="69">
        <v>428905</v>
      </c>
      <c r="AF15" s="32">
        <v>224922</v>
      </c>
      <c r="AG15" s="52">
        <f t="shared" si="16"/>
        <v>0.5010938774055278</v>
      </c>
      <c r="AH15" s="28">
        <v>223940</v>
      </c>
      <c r="AI15" s="52">
        <f t="shared" si="17"/>
        <v>0.49890612259447226</v>
      </c>
      <c r="AJ15" s="69">
        <v>448862</v>
      </c>
      <c r="AK15" s="32">
        <v>233615</v>
      </c>
      <c r="AL15" s="52">
        <f t="shared" si="18"/>
        <v>0.50521510271254544</v>
      </c>
      <c r="AM15" s="28">
        <v>228792</v>
      </c>
      <c r="AN15" s="52">
        <f t="shared" si="19"/>
        <v>0.49478489728745456</v>
      </c>
      <c r="AO15" s="69">
        <v>462407</v>
      </c>
      <c r="AP15" s="68"/>
      <c r="AQ15" s="68"/>
      <c r="AR15" s="68"/>
      <c r="AS15" s="68"/>
      <c r="AT15" s="68"/>
    </row>
    <row r="16" spans="1:46" ht="18" customHeight="1">
      <c r="A16" s="26" t="s">
        <v>33</v>
      </c>
      <c r="B16" s="16">
        <v>4478</v>
      </c>
      <c r="C16" s="53">
        <f t="shared" si="2"/>
        <v>0.45365211224799917</v>
      </c>
      <c r="D16" s="16">
        <v>5393</v>
      </c>
      <c r="E16" s="53">
        <f t="shared" si="3"/>
        <v>0.54634788775200083</v>
      </c>
      <c r="F16" s="70">
        <v>9871</v>
      </c>
      <c r="G16" s="20">
        <v>4429</v>
      </c>
      <c r="H16" s="53">
        <f t="shared" si="4"/>
        <v>0.45212331563903635</v>
      </c>
      <c r="I16" s="16">
        <v>5367</v>
      </c>
      <c r="J16" s="53">
        <f t="shared" si="5"/>
        <v>0.54787668436096371</v>
      </c>
      <c r="K16" s="70">
        <v>9796</v>
      </c>
      <c r="L16" s="20">
        <v>4387</v>
      </c>
      <c r="M16" s="53">
        <f t="shared" si="6"/>
        <v>0.4545171985080812</v>
      </c>
      <c r="N16" s="16">
        <v>5265</v>
      </c>
      <c r="O16" s="53">
        <f t="shared" si="7"/>
        <v>0.54548280149191875</v>
      </c>
      <c r="P16" s="70">
        <f t="shared" si="8"/>
        <v>9652</v>
      </c>
      <c r="Q16" s="20">
        <v>4463</v>
      </c>
      <c r="R16" s="53">
        <f t="shared" si="9"/>
        <v>0.462630869700425</v>
      </c>
      <c r="S16" s="16">
        <v>5184</v>
      </c>
      <c r="T16" s="53">
        <f t="shared" si="10"/>
        <v>0.537369130299575</v>
      </c>
      <c r="U16" s="70">
        <f t="shared" si="11"/>
        <v>9647</v>
      </c>
      <c r="V16" s="20">
        <v>4669</v>
      </c>
      <c r="W16" s="53">
        <f t="shared" si="12"/>
        <v>0.4655034895314058</v>
      </c>
      <c r="X16" s="16">
        <v>5361</v>
      </c>
      <c r="Y16" s="53">
        <f t="shared" si="20"/>
        <v>0.53449651046859425</v>
      </c>
      <c r="Z16" s="70">
        <f t="shared" si="13"/>
        <v>10030</v>
      </c>
      <c r="AA16" s="20">
        <v>5076</v>
      </c>
      <c r="AB16" s="53">
        <f t="shared" si="14"/>
        <v>0.47443686325824841</v>
      </c>
      <c r="AC16" s="16">
        <v>5623</v>
      </c>
      <c r="AD16" s="53">
        <f t="shared" si="15"/>
        <v>0.52556313674175159</v>
      </c>
      <c r="AE16" s="70">
        <v>10699</v>
      </c>
      <c r="AF16" s="20">
        <v>5628</v>
      </c>
      <c r="AG16" s="53">
        <f t="shared" si="16"/>
        <v>0.48533977233528802</v>
      </c>
      <c r="AH16" s="16">
        <v>5968</v>
      </c>
      <c r="AI16" s="53">
        <f t="shared" si="17"/>
        <v>0.51466022766471198</v>
      </c>
      <c r="AJ16" s="70">
        <v>11596</v>
      </c>
      <c r="AK16" s="20">
        <v>5995</v>
      </c>
      <c r="AL16" s="53">
        <f t="shared" si="18"/>
        <v>0.48358473824312331</v>
      </c>
      <c r="AM16" s="16">
        <v>6402</v>
      </c>
      <c r="AN16" s="53">
        <f t="shared" si="19"/>
        <v>0.51641526175687669</v>
      </c>
      <c r="AO16" s="70">
        <v>12397</v>
      </c>
      <c r="AP16" s="68"/>
      <c r="AQ16" s="68"/>
      <c r="AR16" s="68"/>
      <c r="AS16" s="68"/>
      <c r="AT16" s="68"/>
    </row>
    <row r="17" spans="1:46" ht="13.2">
      <c r="A17" s="38" t="s">
        <v>62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</row>
    <row r="18" spans="1:46" ht="13.2">
      <c r="A18" s="38" t="s">
        <v>89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1:4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</row>
    <row r="20" spans="1:4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1:4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4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1:4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4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1:4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4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:4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4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1:4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:4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:4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1:4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1:4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1:4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1:4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4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4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: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:4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1:4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:4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:4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:4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1:4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:4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:4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1:4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1:4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1:4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1:4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1:4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1:4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1:4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1:4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1:4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1:4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1:4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1:4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1:4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1:4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1:4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1:4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1:4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1:4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1:4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1:4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1:4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1:4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1:4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1:4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1:4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1:4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1:4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1:4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1:4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1:4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1:4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1:4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1:4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1:4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1:4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1:4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1:4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1:4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1:4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1:4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1:4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1:4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1:4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1:4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1:4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1:4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1:4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1:4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1:4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1:4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1:4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1:4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1:4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1:4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1:4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1:4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1:4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1:4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1:4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1:4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1:4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1:4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1:4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1:4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1:4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1:4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1:4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1:4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1:4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1:4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1:4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1:4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1:4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1:4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1:4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1:4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  <row r="132" spans="1:4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</row>
    <row r="133" spans="1:4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</row>
    <row r="134" spans="1:4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</row>
    <row r="135" spans="1:4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</row>
    <row r="136" spans="1:4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</row>
    <row r="137" spans="1:4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</row>
    <row r="138" spans="1:4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</row>
    <row r="139" spans="1:4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</row>
    <row r="140" spans="1:4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</row>
    <row r="141" spans="1:4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</row>
    <row r="142" spans="1:4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</row>
    <row r="143" spans="1:4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</row>
    <row r="144" spans="1:4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</row>
    <row r="145" spans="1:4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</row>
    <row r="146" spans="1: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</row>
    <row r="147" spans="1:4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</row>
    <row r="148" spans="1:4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</row>
    <row r="149" spans="1:4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</row>
    <row r="150" spans="1:4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</row>
    <row r="151" spans="1:4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</row>
    <row r="152" spans="1:4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</row>
    <row r="153" spans="1:4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</row>
    <row r="154" spans="1:4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</row>
    <row r="155" spans="1:4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</row>
    <row r="156" spans="1:4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</row>
    <row r="157" spans="1:4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</row>
    <row r="158" spans="1:4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</row>
    <row r="159" spans="1:4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</row>
    <row r="160" spans="1:4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</row>
    <row r="161" spans="1:4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</row>
    <row r="162" spans="1:4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</row>
    <row r="163" spans="1:4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</row>
    <row r="164" spans="1:4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</row>
    <row r="165" spans="1:4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</row>
    <row r="166" spans="1:4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</row>
    <row r="167" spans="1:4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</row>
    <row r="168" spans="1:4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</row>
    <row r="169" spans="1:4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</row>
    <row r="170" spans="1:4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</row>
    <row r="171" spans="1:4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</row>
    <row r="172" spans="1:4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</row>
    <row r="173" spans="1:4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</row>
    <row r="174" spans="1:4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</row>
    <row r="175" spans="1:4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</row>
    <row r="176" spans="1:4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</row>
    <row r="177" spans="1:4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</row>
    <row r="178" spans="1:4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</row>
    <row r="179" spans="1:4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</row>
    <row r="180" spans="1:4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</row>
    <row r="181" spans="1:4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</row>
    <row r="182" spans="1:4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</row>
    <row r="183" spans="1:4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</row>
    <row r="184" spans="1:4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</row>
    <row r="185" spans="1:4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</row>
    <row r="186" spans="1:4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</row>
    <row r="187" spans="1:4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</row>
    <row r="188" spans="1:4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</row>
    <row r="189" spans="1:4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</row>
    <row r="190" spans="1:4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</row>
    <row r="191" spans="1:4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</row>
    <row r="192" spans="1:4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</row>
    <row r="193" spans="1:4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</row>
    <row r="194" spans="1:4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</row>
    <row r="195" spans="1:4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</row>
    <row r="196" spans="1:4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</row>
    <row r="197" spans="1:4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</row>
    <row r="198" spans="1:4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</row>
    <row r="199" spans="1:4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</row>
    <row r="200" spans="1:4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</row>
    <row r="201" spans="1:4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</row>
    <row r="202" spans="1:4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</row>
    <row r="203" spans="1:4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</row>
    <row r="204" spans="1:4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</row>
    <row r="205" spans="1:4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</row>
    <row r="206" spans="1:4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</row>
    <row r="207" spans="1:4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</row>
    <row r="208" spans="1:4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</row>
    <row r="209" spans="1:4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</row>
    <row r="210" spans="1:4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</row>
    <row r="211" spans="1:4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</row>
    <row r="212" spans="1:4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</row>
    <row r="213" spans="1:4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</row>
    <row r="214" spans="1:4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</row>
    <row r="215" spans="1:4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</row>
    <row r="216" spans="1:4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</row>
    <row r="217" spans="1:4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</row>
    <row r="218" spans="1:4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</row>
    <row r="219" spans="1:4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</row>
    <row r="220" spans="1:4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</row>
    <row r="221" spans="1:46" ht="15.75" customHeight="1"/>
    <row r="222" spans="1:46" ht="15.75" customHeight="1"/>
    <row r="223" spans="1:46" ht="15.75" customHeight="1"/>
    <row r="224" spans="1:4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A11:A13"/>
    <mergeCell ref="B11:F11"/>
    <mergeCell ref="G11:K11"/>
    <mergeCell ref="L11:P11"/>
    <mergeCell ref="Q11:U11"/>
    <mergeCell ref="B12:C12"/>
    <mergeCell ref="D12:E12"/>
    <mergeCell ref="G12:H12"/>
    <mergeCell ref="I12:J12"/>
    <mergeCell ref="L12:M12"/>
    <mergeCell ref="T2:V2"/>
    <mergeCell ref="W2:Y2"/>
    <mergeCell ref="A2:A3"/>
    <mergeCell ref="B2:D2"/>
    <mergeCell ref="E2:G2"/>
    <mergeCell ref="H2:J2"/>
    <mergeCell ref="K2:M2"/>
    <mergeCell ref="N2:P2"/>
    <mergeCell ref="Q2:S2"/>
    <mergeCell ref="N12:O12"/>
    <mergeCell ref="Q12:R12"/>
    <mergeCell ref="S12:T12"/>
    <mergeCell ref="AF11:AJ11"/>
    <mergeCell ref="AK11:AO11"/>
    <mergeCell ref="AF12:AG12"/>
    <mergeCell ref="AH12:AI12"/>
    <mergeCell ref="AK12:AL12"/>
    <mergeCell ref="AM12:AN12"/>
    <mergeCell ref="V12:W12"/>
    <mergeCell ref="X12:Y12"/>
    <mergeCell ref="AA12:AB12"/>
    <mergeCell ref="AC12:AD12"/>
    <mergeCell ref="V11:Z11"/>
    <mergeCell ref="AA11:AE11"/>
  </mergeCells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S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45" width="11.109375" customWidth="1"/>
  </cols>
  <sheetData>
    <row r="1" spans="1:45" ht="21.75" customHeight="1">
      <c r="A1" s="1" t="s">
        <v>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ht="18" customHeight="1">
      <c r="A2" s="134" t="s">
        <v>4</v>
      </c>
      <c r="B2" s="130">
        <v>2019</v>
      </c>
      <c r="C2" s="108"/>
      <c r="D2" s="108"/>
      <c r="E2" s="130">
        <v>2020</v>
      </c>
      <c r="F2" s="108"/>
      <c r="G2" s="108"/>
      <c r="H2" s="130">
        <v>2021</v>
      </c>
      <c r="I2" s="108"/>
      <c r="J2" s="108"/>
      <c r="K2" s="130">
        <v>2022</v>
      </c>
      <c r="L2" s="108"/>
      <c r="M2" s="108"/>
      <c r="N2" s="130">
        <v>2023</v>
      </c>
      <c r="O2" s="108"/>
      <c r="P2" s="108"/>
      <c r="Q2" s="130">
        <v>2024</v>
      </c>
      <c r="R2" s="108"/>
      <c r="S2" s="108"/>
      <c r="T2" s="130">
        <v>2025</v>
      </c>
      <c r="U2" s="108"/>
      <c r="V2" s="108"/>
      <c r="W2" s="130">
        <v>2026</v>
      </c>
      <c r="X2" s="108"/>
      <c r="Y2" s="108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71.400000000000006">
      <c r="A3" s="135"/>
      <c r="B3" s="13" t="s">
        <v>28</v>
      </c>
      <c r="C3" s="13" t="s">
        <v>92</v>
      </c>
      <c r="D3" s="22" t="s">
        <v>93</v>
      </c>
      <c r="E3" s="13" t="s">
        <v>28</v>
      </c>
      <c r="F3" s="13" t="s">
        <v>92</v>
      </c>
      <c r="G3" s="22" t="s">
        <v>93</v>
      </c>
      <c r="H3" s="13" t="s">
        <v>28</v>
      </c>
      <c r="I3" s="13" t="s">
        <v>92</v>
      </c>
      <c r="J3" s="22" t="s">
        <v>93</v>
      </c>
      <c r="K3" s="13" t="s">
        <v>28</v>
      </c>
      <c r="L3" s="13" t="s">
        <v>92</v>
      </c>
      <c r="M3" s="22" t="s">
        <v>93</v>
      </c>
      <c r="N3" s="13" t="s">
        <v>28</v>
      </c>
      <c r="O3" s="13" t="s">
        <v>92</v>
      </c>
      <c r="P3" s="22" t="s">
        <v>93</v>
      </c>
      <c r="Q3" s="13" t="s">
        <v>28</v>
      </c>
      <c r="R3" s="13" t="s">
        <v>92</v>
      </c>
      <c r="S3" s="22" t="s">
        <v>93</v>
      </c>
      <c r="T3" s="13" t="s">
        <v>28</v>
      </c>
      <c r="U3" s="13" t="s">
        <v>92</v>
      </c>
      <c r="V3" s="22" t="s">
        <v>93</v>
      </c>
      <c r="W3" s="13" t="s">
        <v>28</v>
      </c>
      <c r="X3" s="13" t="s">
        <v>92</v>
      </c>
      <c r="Y3" s="22" t="s">
        <v>93</v>
      </c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ht="18" customHeight="1">
      <c r="A4" s="9" t="s">
        <v>12</v>
      </c>
      <c r="B4" s="10">
        <v>1012308</v>
      </c>
      <c r="C4" s="65">
        <v>1</v>
      </c>
      <c r="D4" s="11">
        <f>B4/4996158</f>
        <v>0.20261729112650159</v>
      </c>
      <c r="E4" s="12">
        <v>1022471</v>
      </c>
      <c r="F4" s="65">
        <v>1</v>
      </c>
      <c r="G4" s="11">
        <f>E4/5039637</f>
        <v>0.20288584277002492</v>
      </c>
      <c r="H4" s="12">
        <v>1047873</v>
      </c>
      <c r="I4" s="65">
        <v>1</v>
      </c>
      <c r="J4" s="11">
        <f>H4/5171894</f>
        <v>0.20260914086792961</v>
      </c>
      <c r="K4" s="12">
        <v>1056187</v>
      </c>
      <c r="L4" s="65">
        <v>1</v>
      </c>
      <c r="M4" s="11">
        <f>K4/5193669</f>
        <v>0.20336047599490842</v>
      </c>
      <c r="N4" s="12">
        <v>1035566</v>
      </c>
      <c r="O4" s="65">
        <v>1</v>
      </c>
      <c r="P4" s="11">
        <f>N4/5050257</f>
        <v>0.20505213893075144</v>
      </c>
      <c r="Q4" s="12">
        <v>1030417</v>
      </c>
      <c r="R4" s="65">
        <v>1</v>
      </c>
      <c r="S4" s="11">
        <f>Q4/'Indicatore 4_Cittadini stranier'!Q4</f>
        <v>0.19613324658742537</v>
      </c>
      <c r="T4" s="12">
        <v>1043898</v>
      </c>
      <c r="U4" s="65">
        <f>T4/T4</f>
        <v>1</v>
      </c>
      <c r="V4" s="11">
        <f>T4/'Indicatore 4_Cittadini stranier'!T4</f>
        <v>0.19251493704109562</v>
      </c>
      <c r="W4" s="12">
        <v>1032324</v>
      </c>
      <c r="X4" s="65">
        <f>W4/W4</f>
        <v>1</v>
      </c>
      <c r="Y4" s="11">
        <f>W4/'Indicatore 4_Cittadini stranier'!W4</f>
        <v>0.18568558080570524</v>
      </c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18" customHeight="1">
      <c r="A5" s="15" t="s">
        <v>21</v>
      </c>
      <c r="B5" s="16">
        <v>87504</v>
      </c>
      <c r="C5" s="53">
        <f>B5/B4</f>
        <v>8.6440095306961909E-2</v>
      </c>
      <c r="D5" s="18">
        <f>B5/411083</f>
        <v>0.21286212273433833</v>
      </c>
      <c r="E5" s="20">
        <v>87889</v>
      </c>
      <c r="F5" s="53">
        <f>E5/E4</f>
        <v>8.5957450137950128E-2</v>
      </c>
      <c r="G5" s="18">
        <f>E5/411936</f>
        <v>0.21335595820710013</v>
      </c>
      <c r="H5" s="20">
        <v>89374</v>
      </c>
      <c r="I5" s="53">
        <f>H5/H4</f>
        <v>8.5290870172244154E-2</v>
      </c>
      <c r="J5" s="18">
        <f>H5/417279</f>
        <v>0.21418283690288753</v>
      </c>
      <c r="K5" s="20">
        <v>89289</v>
      </c>
      <c r="L5" s="53">
        <f>K5/K4</f>
        <v>8.4539006823602256E-2</v>
      </c>
      <c r="M5" s="18">
        <f>K5/415637</f>
        <v>0.21482447424074372</v>
      </c>
      <c r="N5" s="20">
        <v>88214</v>
      </c>
      <c r="O5" s="53">
        <f>N5/N4</f>
        <v>8.518433397774744E-2</v>
      </c>
      <c r="P5" s="18">
        <f>N5/414239</f>
        <v>0.21295435726718151</v>
      </c>
      <c r="Q5" s="20">
        <v>87786</v>
      </c>
      <c r="R5" s="53">
        <f>Q5/Q4</f>
        <v>8.5194634793486518E-2</v>
      </c>
      <c r="S5" s="18">
        <f>Q5/'Indicatore 4_Cittadini stranier'!Q5</f>
        <v>0.2046746948624987</v>
      </c>
      <c r="T5" s="20">
        <v>89958</v>
      </c>
      <c r="U5" s="53">
        <f>T5/T4</f>
        <v>8.6175086071627688E-2</v>
      </c>
      <c r="V5" s="18">
        <f>T5/'Indicatore 4_Cittadini stranier'!T5</f>
        <v>0.20041349011500195</v>
      </c>
      <c r="W5" s="20">
        <v>89917</v>
      </c>
      <c r="X5" s="53">
        <f>W5/W4</f>
        <v>8.7101530139762323E-2</v>
      </c>
      <c r="Y5" s="18">
        <f>W5/'Indicatore 4_Cittadini stranier'!W5</f>
        <v>0.19445423620317168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ht="13.2">
      <c r="A6" s="26" t="s">
        <v>33</v>
      </c>
      <c r="B6" s="28">
        <v>1750</v>
      </c>
      <c r="C6" s="52">
        <f>B6/B4</f>
        <v>1.7287228788076356E-3</v>
      </c>
      <c r="D6" s="31">
        <f>B6/9871</f>
        <v>0.17728700233005776</v>
      </c>
      <c r="E6" s="32">
        <v>1730</v>
      </c>
      <c r="F6" s="52">
        <f>E6/E4</f>
        <v>1.6919795280257337E-3</v>
      </c>
      <c r="G6" s="31">
        <f>E6/9796</f>
        <v>0.17660269497754186</v>
      </c>
      <c r="H6" s="32">
        <v>1699</v>
      </c>
      <c r="I6" s="52">
        <f>H6/H4</f>
        <v>1.6213796900960327E-3</v>
      </c>
      <c r="J6" s="31">
        <f>H6/9652</f>
        <v>0.17602569415665148</v>
      </c>
      <c r="K6" s="32">
        <v>1705</v>
      </c>
      <c r="L6" s="52">
        <f>K6/K4</f>
        <v>1.6142974681566805E-3</v>
      </c>
      <c r="M6" s="31">
        <f>K6/9647</f>
        <v>0.17673888255416192</v>
      </c>
      <c r="N6" s="32">
        <v>1695</v>
      </c>
      <c r="O6" s="52">
        <f>N6/N4</f>
        <v>1.6367860667499705E-3</v>
      </c>
      <c r="P6" s="31">
        <f>N6/9694</f>
        <v>0.17485042294202599</v>
      </c>
      <c r="Q6" s="32">
        <v>1826</v>
      </c>
      <c r="R6" s="52">
        <f>Q6/Q4</f>
        <v>1.7720980923257284E-3</v>
      </c>
      <c r="S6" s="31">
        <f>Q6/'Indicatore 4_Cittadini stranier'!Q6</f>
        <v>0.17067015608935415</v>
      </c>
      <c r="T6" s="32">
        <v>1981</v>
      </c>
      <c r="U6" s="52">
        <f>T6/T4</f>
        <v>1.8976949855254058E-3</v>
      </c>
      <c r="V6" s="31">
        <f>T6/'Indicatore 4_Cittadini stranier'!T6</f>
        <v>0.17083477061055535</v>
      </c>
      <c r="W6" s="32">
        <v>2143</v>
      </c>
      <c r="X6" s="52">
        <f>W6/W4</f>
        <v>2.0758986519736054E-3</v>
      </c>
      <c r="Y6" s="31">
        <f>W6/'Indicatore 4_Cittadini stranier'!W6</f>
        <v>0.17286440267806727</v>
      </c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ht="13.2">
      <c r="A7" s="38" t="s">
        <v>62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ht="13.2">
      <c r="A8" s="38" t="s">
        <v>89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ht="21.75" customHeight="1">
      <c r="A10" s="1" t="s">
        <v>94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ht="18" customHeight="1">
      <c r="A11" s="134" t="s">
        <v>4</v>
      </c>
      <c r="B11" s="130">
        <v>2019</v>
      </c>
      <c r="C11" s="108"/>
      <c r="D11" s="108"/>
      <c r="E11" s="108"/>
      <c r="F11" s="108"/>
      <c r="G11" s="130">
        <v>2020</v>
      </c>
      <c r="H11" s="108"/>
      <c r="I11" s="108"/>
      <c r="J11" s="108"/>
      <c r="K11" s="108"/>
      <c r="L11" s="130">
        <v>2021</v>
      </c>
      <c r="M11" s="108"/>
      <c r="N11" s="108"/>
      <c r="O11" s="108"/>
      <c r="P11" s="108"/>
      <c r="Q11" s="130">
        <v>2022</v>
      </c>
      <c r="R11" s="108"/>
      <c r="S11" s="108"/>
      <c r="T11" s="108"/>
      <c r="U11" s="108"/>
      <c r="V11" s="130">
        <v>2023</v>
      </c>
      <c r="W11" s="108"/>
      <c r="X11" s="108"/>
      <c r="Y11" s="108"/>
      <c r="Z11" s="108"/>
      <c r="AA11" s="130">
        <v>2024</v>
      </c>
      <c r="AB11" s="108"/>
      <c r="AC11" s="108"/>
      <c r="AD11" s="108"/>
      <c r="AE11" s="108"/>
      <c r="AF11" s="130">
        <v>2025</v>
      </c>
      <c r="AG11" s="108"/>
      <c r="AH11" s="108"/>
      <c r="AI11" s="108"/>
      <c r="AJ11" s="108"/>
      <c r="AK11" s="130">
        <v>2026</v>
      </c>
      <c r="AL11" s="108"/>
      <c r="AM11" s="108"/>
      <c r="AN11" s="108"/>
      <c r="AO11" s="108"/>
      <c r="AP11" s="19"/>
      <c r="AQ11" s="19"/>
      <c r="AR11" s="19"/>
      <c r="AS11" s="19"/>
    </row>
    <row r="12" spans="1:45" ht="15.75" customHeight="1">
      <c r="A12" s="136"/>
      <c r="B12" s="131" t="s">
        <v>17</v>
      </c>
      <c r="C12" s="108"/>
      <c r="D12" s="131" t="s">
        <v>18</v>
      </c>
      <c r="E12" s="108"/>
      <c r="F12" s="22" t="s">
        <v>19</v>
      </c>
      <c r="G12" s="131" t="s">
        <v>17</v>
      </c>
      <c r="H12" s="108"/>
      <c r="I12" s="131" t="s">
        <v>18</v>
      </c>
      <c r="J12" s="108"/>
      <c r="K12" s="22" t="s">
        <v>19</v>
      </c>
      <c r="L12" s="131" t="s">
        <v>17</v>
      </c>
      <c r="M12" s="108"/>
      <c r="N12" s="131" t="s">
        <v>18</v>
      </c>
      <c r="O12" s="108"/>
      <c r="P12" s="22" t="s">
        <v>19</v>
      </c>
      <c r="Q12" s="131" t="s">
        <v>17</v>
      </c>
      <c r="R12" s="108"/>
      <c r="S12" s="131" t="s">
        <v>18</v>
      </c>
      <c r="T12" s="108"/>
      <c r="U12" s="22" t="s">
        <v>19</v>
      </c>
      <c r="V12" s="131" t="s">
        <v>17</v>
      </c>
      <c r="W12" s="108"/>
      <c r="X12" s="131" t="s">
        <v>18</v>
      </c>
      <c r="Y12" s="108"/>
      <c r="Z12" s="22" t="s">
        <v>19</v>
      </c>
      <c r="AA12" s="131" t="s">
        <v>17</v>
      </c>
      <c r="AB12" s="108"/>
      <c r="AC12" s="131" t="s">
        <v>18</v>
      </c>
      <c r="AD12" s="108"/>
      <c r="AE12" s="22" t="s">
        <v>19</v>
      </c>
      <c r="AF12" s="131" t="s">
        <v>17</v>
      </c>
      <c r="AG12" s="108"/>
      <c r="AH12" s="131" t="s">
        <v>18</v>
      </c>
      <c r="AI12" s="108"/>
      <c r="AJ12" s="22" t="s">
        <v>19</v>
      </c>
      <c r="AK12" s="131" t="s">
        <v>17</v>
      </c>
      <c r="AL12" s="108"/>
      <c r="AM12" s="131" t="s">
        <v>18</v>
      </c>
      <c r="AN12" s="108"/>
      <c r="AO12" s="22" t="s">
        <v>19</v>
      </c>
      <c r="AP12" s="3"/>
      <c r="AQ12" s="3"/>
      <c r="AR12" s="3"/>
      <c r="AS12" s="3"/>
    </row>
    <row r="13" spans="1:45" ht="15.75" customHeight="1">
      <c r="A13" s="135"/>
      <c r="B13" s="13" t="s">
        <v>7</v>
      </c>
      <c r="C13" s="13" t="s">
        <v>27</v>
      </c>
      <c r="D13" s="13" t="s">
        <v>7</v>
      </c>
      <c r="E13" s="13" t="s">
        <v>27</v>
      </c>
      <c r="F13" s="22" t="s">
        <v>28</v>
      </c>
      <c r="G13" s="13" t="s">
        <v>7</v>
      </c>
      <c r="H13" s="13" t="s">
        <v>27</v>
      </c>
      <c r="I13" s="13" t="s">
        <v>7</v>
      </c>
      <c r="J13" s="13" t="s">
        <v>27</v>
      </c>
      <c r="K13" s="22" t="s">
        <v>28</v>
      </c>
      <c r="L13" s="13" t="s">
        <v>7</v>
      </c>
      <c r="M13" s="13" t="s">
        <v>27</v>
      </c>
      <c r="N13" s="13" t="s">
        <v>7</v>
      </c>
      <c r="O13" s="13" t="s">
        <v>27</v>
      </c>
      <c r="P13" s="22" t="s">
        <v>28</v>
      </c>
      <c r="Q13" s="13" t="s">
        <v>7</v>
      </c>
      <c r="R13" s="13" t="s">
        <v>27</v>
      </c>
      <c r="S13" s="13" t="s">
        <v>7</v>
      </c>
      <c r="T13" s="13" t="s">
        <v>27</v>
      </c>
      <c r="U13" s="22" t="s">
        <v>28</v>
      </c>
      <c r="V13" s="13" t="s">
        <v>7</v>
      </c>
      <c r="W13" s="13" t="s">
        <v>27</v>
      </c>
      <c r="X13" s="13" t="s">
        <v>7</v>
      </c>
      <c r="Y13" s="13" t="s">
        <v>27</v>
      </c>
      <c r="Z13" s="22" t="s">
        <v>28</v>
      </c>
      <c r="AA13" s="13" t="s">
        <v>7</v>
      </c>
      <c r="AB13" s="13" t="s">
        <v>27</v>
      </c>
      <c r="AC13" s="13" t="s">
        <v>7</v>
      </c>
      <c r="AD13" s="13" t="s">
        <v>27</v>
      </c>
      <c r="AE13" s="22" t="s">
        <v>28</v>
      </c>
      <c r="AF13" s="13" t="s">
        <v>7</v>
      </c>
      <c r="AG13" s="13" t="s">
        <v>27</v>
      </c>
      <c r="AH13" s="13" t="s">
        <v>7</v>
      </c>
      <c r="AI13" s="13" t="s">
        <v>27</v>
      </c>
      <c r="AJ13" s="22" t="s">
        <v>28</v>
      </c>
      <c r="AK13" s="13" t="s">
        <v>7</v>
      </c>
      <c r="AL13" s="13" t="s">
        <v>27</v>
      </c>
      <c r="AM13" s="13" t="s">
        <v>7</v>
      </c>
      <c r="AN13" s="13" t="s">
        <v>27</v>
      </c>
      <c r="AO13" s="22" t="s">
        <v>28</v>
      </c>
      <c r="AP13" s="41"/>
      <c r="AQ13" s="41"/>
      <c r="AR13" s="41"/>
      <c r="AS13" s="41"/>
    </row>
    <row r="14" spans="1:45" ht="18" customHeight="1">
      <c r="A14" s="9" t="s">
        <v>12</v>
      </c>
      <c r="B14" s="42">
        <v>525390</v>
      </c>
      <c r="C14" s="44">
        <f t="shared" ref="C14:C16" si="0">B14/F14</f>
        <v>0.51900212188385353</v>
      </c>
      <c r="D14" s="42">
        <v>486918</v>
      </c>
      <c r="E14" s="44">
        <f t="shared" ref="E14:E16" si="1">D14/F14</f>
        <v>0.48099787811614647</v>
      </c>
      <c r="F14" s="67">
        <f t="shared" ref="F14:F16" si="2">SUM(B14,D14)</f>
        <v>1012308</v>
      </c>
      <c r="G14" s="47">
        <v>530045</v>
      </c>
      <c r="H14" s="44">
        <f t="shared" ref="H14:H16" si="3">G14/K14</f>
        <v>0.51839612077017339</v>
      </c>
      <c r="I14" s="42">
        <v>492426</v>
      </c>
      <c r="J14" s="44">
        <f t="shared" ref="J14:J16" si="4">I14/K14</f>
        <v>0.48160387922982656</v>
      </c>
      <c r="K14" s="67">
        <f t="shared" ref="K14:K16" si="5">SUM(G14,I14)</f>
        <v>1022471</v>
      </c>
      <c r="L14" s="47">
        <v>543231</v>
      </c>
      <c r="M14" s="44">
        <f t="shared" ref="M14:M16" si="6">L14/P14</f>
        <v>0.5184130137907933</v>
      </c>
      <c r="N14" s="42">
        <v>504642</v>
      </c>
      <c r="O14" s="44">
        <f t="shared" ref="O14:O16" si="7">N14/P14</f>
        <v>0.48158698620920665</v>
      </c>
      <c r="P14" s="67">
        <f t="shared" ref="P14:P16" si="8">SUM(L14,N14)</f>
        <v>1047873</v>
      </c>
      <c r="Q14" s="47">
        <v>547138</v>
      </c>
      <c r="R14" s="44">
        <f t="shared" ref="R14:R16" si="9">Q14/U14</f>
        <v>0.51803137133859822</v>
      </c>
      <c r="S14" s="42">
        <v>509049</v>
      </c>
      <c r="T14" s="44">
        <f t="shared" ref="T14:T16" si="10">S14/U14</f>
        <v>0.48196862866140183</v>
      </c>
      <c r="U14" s="67">
        <f t="shared" ref="U14:U16" si="11">SUM(Q14,S14)</f>
        <v>1056187</v>
      </c>
      <c r="V14" s="47">
        <v>537676</v>
      </c>
      <c r="W14" s="44">
        <f t="shared" ref="W14:W16" si="12">V14/Z14</f>
        <v>0.51920978479401603</v>
      </c>
      <c r="X14" s="42">
        <v>497890</v>
      </c>
      <c r="Y14" s="44">
        <f t="shared" ref="Y14:Y16" si="13">X14/Z14</f>
        <v>0.48079021520598397</v>
      </c>
      <c r="Z14" s="67">
        <f t="shared" ref="Z14:Z16" si="14">SUM(V14,X14)</f>
        <v>1035566</v>
      </c>
      <c r="AA14" s="47">
        <v>535637</v>
      </c>
      <c r="AB14" s="44">
        <f t="shared" ref="AB14:AB16" si="15">AA14/AE14</f>
        <v>0.5198254687180045</v>
      </c>
      <c r="AC14" s="42">
        <v>494780</v>
      </c>
      <c r="AD14" s="44">
        <f t="shared" ref="AD14:AD16" si="16">AC14/AE14</f>
        <v>0.48017453128199555</v>
      </c>
      <c r="AE14" s="67">
        <v>1030417</v>
      </c>
      <c r="AF14" s="47">
        <v>547309</v>
      </c>
      <c r="AG14" s="44">
        <f t="shared" ref="AG14:AG16" si="17">AF14/AJ14</f>
        <v>0.52429356124832116</v>
      </c>
      <c r="AH14" s="42">
        <v>496589</v>
      </c>
      <c r="AI14" s="44">
        <f t="shared" ref="AI14:AI16" si="18">AH14/AJ14</f>
        <v>0.47570643875167878</v>
      </c>
      <c r="AJ14" s="67">
        <v>1043898</v>
      </c>
      <c r="AK14" s="47">
        <v>542906</v>
      </c>
      <c r="AL14" s="44">
        <f t="shared" ref="AL14:AL16" si="19">AK14/AO14</f>
        <v>0.52590659521623051</v>
      </c>
      <c r="AM14" s="42">
        <v>489418</v>
      </c>
      <c r="AN14" s="44">
        <f t="shared" ref="AN14:AN16" si="20">AM14/AO14</f>
        <v>0.47409340478376943</v>
      </c>
      <c r="AO14" s="67">
        <v>1032324</v>
      </c>
      <c r="AP14" s="58"/>
      <c r="AQ14" s="58"/>
      <c r="AR14" s="58"/>
      <c r="AS14" s="58"/>
    </row>
    <row r="15" spans="1:45" ht="18" customHeight="1">
      <c r="A15" s="15" t="s">
        <v>21</v>
      </c>
      <c r="B15" s="28">
        <v>45370</v>
      </c>
      <c r="C15" s="52">
        <f t="shared" si="0"/>
        <v>0.5184905832876211</v>
      </c>
      <c r="D15" s="28">
        <v>42134</v>
      </c>
      <c r="E15" s="52">
        <f t="shared" si="1"/>
        <v>0.48150941671237885</v>
      </c>
      <c r="F15" s="69">
        <f t="shared" si="2"/>
        <v>87504</v>
      </c>
      <c r="G15" s="32">
        <v>45590</v>
      </c>
      <c r="H15" s="52">
        <f t="shared" si="3"/>
        <v>0.51872247949117634</v>
      </c>
      <c r="I15" s="28">
        <v>42299</v>
      </c>
      <c r="J15" s="52">
        <f t="shared" si="4"/>
        <v>0.48127752050882361</v>
      </c>
      <c r="K15" s="69">
        <f t="shared" si="5"/>
        <v>87889</v>
      </c>
      <c r="L15" s="32">
        <v>46345</v>
      </c>
      <c r="M15" s="52">
        <f t="shared" si="6"/>
        <v>0.5185512565175554</v>
      </c>
      <c r="N15" s="28">
        <v>43029</v>
      </c>
      <c r="O15" s="52">
        <f t="shared" si="7"/>
        <v>0.48144874348244454</v>
      </c>
      <c r="P15" s="69">
        <f t="shared" si="8"/>
        <v>89374</v>
      </c>
      <c r="Q15" s="32">
        <v>46342</v>
      </c>
      <c r="R15" s="52">
        <f t="shared" si="9"/>
        <v>0.51901130038414589</v>
      </c>
      <c r="S15" s="28">
        <v>42947</v>
      </c>
      <c r="T15" s="52">
        <f t="shared" si="10"/>
        <v>0.48098869961585411</v>
      </c>
      <c r="U15" s="69">
        <f t="shared" si="11"/>
        <v>89289</v>
      </c>
      <c r="V15" s="32">
        <v>45620</v>
      </c>
      <c r="W15" s="52">
        <f t="shared" si="12"/>
        <v>0.51715147255537675</v>
      </c>
      <c r="X15" s="28">
        <v>42594</v>
      </c>
      <c r="Y15" s="52">
        <f t="shared" si="13"/>
        <v>0.48284852744462331</v>
      </c>
      <c r="Z15" s="69">
        <f t="shared" si="14"/>
        <v>88214</v>
      </c>
      <c r="AA15" s="32">
        <v>45425</v>
      </c>
      <c r="AB15" s="52">
        <f t="shared" si="15"/>
        <v>0.51745152985669696</v>
      </c>
      <c r="AC15" s="28">
        <v>42361</v>
      </c>
      <c r="AD15" s="52">
        <f t="shared" si="16"/>
        <v>0.48254847014330304</v>
      </c>
      <c r="AE15" s="69">
        <v>87786</v>
      </c>
      <c r="AF15" s="32">
        <v>46939</v>
      </c>
      <c r="AG15" s="52">
        <f t="shared" si="17"/>
        <v>0.52178794548567109</v>
      </c>
      <c r="AH15" s="28">
        <v>43019</v>
      </c>
      <c r="AI15" s="52">
        <f t="shared" si="18"/>
        <v>0.47821205451432891</v>
      </c>
      <c r="AJ15" s="69">
        <v>89958</v>
      </c>
      <c r="AK15" s="32">
        <v>47030</v>
      </c>
      <c r="AL15" s="52">
        <f t="shared" si="19"/>
        <v>0.52303791274175071</v>
      </c>
      <c r="AM15" s="28">
        <v>42887</v>
      </c>
      <c r="AN15" s="52">
        <f t="shared" si="20"/>
        <v>0.47696208725824929</v>
      </c>
      <c r="AO15" s="69">
        <v>89917</v>
      </c>
      <c r="AP15" s="71"/>
      <c r="AQ15" s="71"/>
      <c r="AR15" s="71"/>
      <c r="AS15" s="71"/>
    </row>
    <row r="16" spans="1:45" ht="18" customHeight="1">
      <c r="A16" s="26" t="s">
        <v>33</v>
      </c>
      <c r="B16" s="16">
        <v>922</v>
      </c>
      <c r="C16" s="53">
        <f t="shared" si="0"/>
        <v>0.5268571428571428</v>
      </c>
      <c r="D16" s="16">
        <v>828</v>
      </c>
      <c r="E16" s="53">
        <f t="shared" si="1"/>
        <v>0.47314285714285714</v>
      </c>
      <c r="F16" s="70">
        <f t="shared" si="2"/>
        <v>1750</v>
      </c>
      <c r="G16" s="20">
        <v>904</v>
      </c>
      <c r="H16" s="53">
        <f t="shared" si="3"/>
        <v>0.52254335260115603</v>
      </c>
      <c r="I16" s="16">
        <v>826</v>
      </c>
      <c r="J16" s="53">
        <f t="shared" si="4"/>
        <v>0.47745664739884391</v>
      </c>
      <c r="K16" s="70">
        <f t="shared" si="5"/>
        <v>1730</v>
      </c>
      <c r="L16" s="20">
        <v>868</v>
      </c>
      <c r="M16" s="53">
        <f t="shared" si="6"/>
        <v>0.51088875809299583</v>
      </c>
      <c r="N16" s="16">
        <v>831</v>
      </c>
      <c r="O16" s="53">
        <f t="shared" si="7"/>
        <v>0.48911124190700411</v>
      </c>
      <c r="P16" s="70">
        <f t="shared" si="8"/>
        <v>1699</v>
      </c>
      <c r="Q16" s="20">
        <v>869</v>
      </c>
      <c r="R16" s="53">
        <f t="shared" si="9"/>
        <v>0.50967741935483868</v>
      </c>
      <c r="S16" s="16">
        <v>836</v>
      </c>
      <c r="T16" s="53">
        <f t="shared" si="10"/>
        <v>0.49032258064516127</v>
      </c>
      <c r="U16" s="70">
        <f t="shared" si="11"/>
        <v>1705</v>
      </c>
      <c r="V16" s="20">
        <v>861</v>
      </c>
      <c r="W16" s="53">
        <f t="shared" si="12"/>
        <v>0.50796460176991154</v>
      </c>
      <c r="X16" s="16">
        <v>834</v>
      </c>
      <c r="Y16" s="53">
        <f t="shared" si="13"/>
        <v>0.49203539823008852</v>
      </c>
      <c r="Z16" s="70">
        <f t="shared" si="14"/>
        <v>1695</v>
      </c>
      <c r="AA16" s="20">
        <v>935</v>
      </c>
      <c r="AB16" s="53">
        <f t="shared" si="15"/>
        <v>0.51204819277108438</v>
      </c>
      <c r="AC16" s="16">
        <v>891</v>
      </c>
      <c r="AD16" s="53">
        <f t="shared" si="16"/>
        <v>0.48795180722891568</v>
      </c>
      <c r="AE16" s="70">
        <v>1826</v>
      </c>
      <c r="AF16" s="20">
        <v>1040</v>
      </c>
      <c r="AG16" s="53">
        <f t="shared" si="17"/>
        <v>0.52498738011105506</v>
      </c>
      <c r="AH16" s="16">
        <v>941</v>
      </c>
      <c r="AI16" s="53">
        <f t="shared" si="18"/>
        <v>0.475012619888945</v>
      </c>
      <c r="AJ16" s="70">
        <v>1981</v>
      </c>
      <c r="AK16" s="20">
        <v>1115</v>
      </c>
      <c r="AL16" s="53">
        <f t="shared" si="19"/>
        <v>0.52029864675688287</v>
      </c>
      <c r="AM16" s="16">
        <v>1028</v>
      </c>
      <c r="AN16" s="53">
        <f t="shared" si="20"/>
        <v>0.47970135324311713</v>
      </c>
      <c r="AO16" s="70">
        <f>SUM(AM16,AK16)</f>
        <v>2143</v>
      </c>
      <c r="AP16" s="58"/>
      <c r="AQ16" s="58"/>
      <c r="AR16" s="58"/>
      <c r="AS16" s="58"/>
    </row>
    <row r="17" spans="1:45" ht="13.2">
      <c r="A17" s="38" t="s">
        <v>62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ht="13.2">
      <c r="A18" s="38" t="s">
        <v>89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1:45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1:45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1:45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1:45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1:45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5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1:45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1:4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1:45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1:45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1:45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1:45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1:45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1:45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1:45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1:45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45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1:4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1:45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1:45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1:45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45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1:45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1:45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1:45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1:45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1:45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1:4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1:45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1:45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1:45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1:45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1:45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1:45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1:45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1:45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1:45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1:4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1:45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1:45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1:45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1:45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1:45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1:45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1:45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1:45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1:4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1:45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1:45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1:45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1:45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1:45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1:45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1:45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1:45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1:45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1:4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1:45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1:45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1:45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1:45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1:45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1:45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1:45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1:45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1:45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</row>
    <row r="125" spans="1:4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1:45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45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1:45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spans="1:45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spans="1:45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1:45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1:45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1:45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1:4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.75" customHeight="1"/>
    <row r="222" spans="1:45" ht="15.75" customHeight="1"/>
    <row r="223" spans="1:45" ht="15.75" customHeight="1"/>
    <row r="224" spans="1:4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A11:A13"/>
    <mergeCell ref="B11:F11"/>
    <mergeCell ref="G11:K11"/>
    <mergeCell ref="L11:P11"/>
    <mergeCell ref="Q11:U11"/>
    <mergeCell ref="B12:C12"/>
    <mergeCell ref="D12:E12"/>
    <mergeCell ref="G12:H12"/>
    <mergeCell ref="I12:J12"/>
    <mergeCell ref="L12:M12"/>
    <mergeCell ref="T2:V2"/>
    <mergeCell ref="W2:Y2"/>
    <mergeCell ref="A2:A3"/>
    <mergeCell ref="B2:D2"/>
    <mergeCell ref="E2:G2"/>
    <mergeCell ref="H2:J2"/>
    <mergeCell ref="K2:M2"/>
    <mergeCell ref="N2:P2"/>
    <mergeCell ref="Q2:S2"/>
    <mergeCell ref="N12:O12"/>
    <mergeCell ref="Q12:R12"/>
    <mergeCell ref="S12:T12"/>
    <mergeCell ref="AF11:AJ11"/>
    <mergeCell ref="AK11:AO11"/>
    <mergeCell ref="AF12:AG12"/>
    <mergeCell ref="AH12:AI12"/>
    <mergeCell ref="AK12:AL12"/>
    <mergeCell ref="AM12:AN12"/>
    <mergeCell ref="V12:W12"/>
    <mergeCell ref="X12:Y12"/>
    <mergeCell ref="AA12:AB12"/>
    <mergeCell ref="AC12:AD12"/>
    <mergeCell ref="V11:Z11"/>
    <mergeCell ref="AA11:AE11"/>
  </mergeCells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C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10" width="11.109375" customWidth="1"/>
    <col min="11" max="11" width="11.21875" customWidth="1"/>
    <col min="12" max="29" width="11.109375" customWidth="1"/>
  </cols>
  <sheetData>
    <row r="1" spans="1:29" ht="21.75" customHeight="1">
      <c r="A1" s="1" t="s">
        <v>95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8" customHeight="1">
      <c r="A2" s="134" t="s">
        <v>4</v>
      </c>
      <c r="B2" s="130">
        <v>2019</v>
      </c>
      <c r="C2" s="108"/>
      <c r="D2" s="108"/>
      <c r="E2" s="130">
        <v>2020</v>
      </c>
      <c r="F2" s="108"/>
      <c r="G2" s="108"/>
      <c r="H2" s="130">
        <v>2021</v>
      </c>
      <c r="I2" s="108"/>
      <c r="J2" s="108"/>
      <c r="K2" s="130">
        <v>2022</v>
      </c>
      <c r="L2" s="108"/>
      <c r="M2" s="108"/>
      <c r="N2" s="130">
        <v>2023</v>
      </c>
      <c r="O2" s="108"/>
      <c r="P2" s="108"/>
      <c r="Q2" s="130">
        <v>2024</v>
      </c>
      <c r="R2" s="108"/>
      <c r="S2" s="108"/>
      <c r="T2" s="130">
        <v>2025</v>
      </c>
      <c r="U2" s="108"/>
      <c r="V2" s="108"/>
      <c r="W2" s="130">
        <v>2026</v>
      </c>
      <c r="X2" s="108"/>
      <c r="Y2" s="108"/>
      <c r="AC2" s="3"/>
    </row>
    <row r="3" spans="1:29" ht="15.75" customHeight="1">
      <c r="A3" s="135"/>
      <c r="B3" s="13" t="s">
        <v>96</v>
      </c>
      <c r="C3" s="13" t="s">
        <v>97</v>
      </c>
      <c r="D3" s="22" t="s">
        <v>19</v>
      </c>
      <c r="E3" s="13" t="s">
        <v>96</v>
      </c>
      <c r="F3" s="13" t="s">
        <v>97</v>
      </c>
      <c r="G3" s="22" t="s">
        <v>19</v>
      </c>
      <c r="H3" s="13" t="s">
        <v>96</v>
      </c>
      <c r="I3" s="13" t="s">
        <v>97</v>
      </c>
      <c r="J3" s="22" t="s">
        <v>19</v>
      </c>
      <c r="K3" s="13" t="s">
        <v>96</v>
      </c>
      <c r="L3" s="13" t="s">
        <v>97</v>
      </c>
      <c r="M3" s="22" t="s">
        <v>19</v>
      </c>
      <c r="N3" s="13" t="s">
        <v>96</v>
      </c>
      <c r="O3" s="13" t="s">
        <v>97</v>
      </c>
      <c r="P3" s="22" t="s">
        <v>19</v>
      </c>
      <c r="Q3" s="13" t="s">
        <v>96</v>
      </c>
      <c r="R3" s="13" t="s">
        <v>97</v>
      </c>
      <c r="S3" s="22" t="s">
        <v>19</v>
      </c>
      <c r="T3" s="13" t="s">
        <v>96</v>
      </c>
      <c r="U3" s="13" t="s">
        <v>97</v>
      </c>
      <c r="V3" s="22" t="s">
        <v>19</v>
      </c>
      <c r="W3" s="13" t="s">
        <v>96</v>
      </c>
      <c r="X3" s="13" t="s">
        <v>97</v>
      </c>
      <c r="Y3" s="22" t="s">
        <v>19</v>
      </c>
      <c r="AC3" s="3"/>
    </row>
    <row r="4" spans="1:29" ht="18" customHeight="1">
      <c r="A4" s="9" t="s">
        <v>12</v>
      </c>
      <c r="B4" s="72">
        <v>8.2899999999999991</v>
      </c>
      <c r="C4" s="72">
        <v>8.41</v>
      </c>
      <c r="D4" s="73">
        <v>8.35</v>
      </c>
      <c r="E4" s="74">
        <v>8.3699999999999992</v>
      </c>
      <c r="F4" s="72">
        <v>8.5299999999999994</v>
      </c>
      <c r="G4" s="73">
        <v>8.4499999999999993</v>
      </c>
      <c r="H4" s="74">
        <v>8.75</v>
      </c>
      <c r="I4" s="72">
        <v>8.7200000000000006</v>
      </c>
      <c r="J4" s="73">
        <v>8.73</v>
      </c>
      <c r="K4" s="74">
        <v>8.8000000000000007</v>
      </c>
      <c r="L4" s="72">
        <v>8.81</v>
      </c>
      <c r="M4" s="73">
        <v>8.81</v>
      </c>
      <c r="N4" s="74">
        <v>8.6</v>
      </c>
      <c r="O4" s="72">
        <v>8.56</v>
      </c>
      <c r="P4" s="73">
        <v>8.58</v>
      </c>
      <c r="Q4" s="74">
        <v>9.11</v>
      </c>
      <c r="R4" s="72">
        <v>8.8928264600000002</v>
      </c>
      <c r="S4" s="73">
        <v>8.9974920899999997</v>
      </c>
      <c r="T4" s="74">
        <v>9.42</v>
      </c>
      <c r="U4" s="72">
        <v>8.99</v>
      </c>
      <c r="V4" s="73">
        <v>9.1999999999999993</v>
      </c>
      <c r="W4" s="74">
        <v>9.7442362520739962</v>
      </c>
      <c r="X4" s="72">
        <v>9.1313515971334933</v>
      </c>
      <c r="Y4" s="73">
        <v>9.4320669513855027</v>
      </c>
      <c r="Z4" s="3"/>
      <c r="AA4" s="3"/>
      <c r="AB4" s="3"/>
      <c r="AC4" s="3"/>
    </row>
    <row r="5" spans="1:29" ht="18" customHeight="1">
      <c r="A5" s="15" t="s">
        <v>21</v>
      </c>
      <c r="B5" s="30">
        <v>9.33</v>
      </c>
      <c r="C5" s="30">
        <v>9.66</v>
      </c>
      <c r="D5" s="39">
        <v>9.5</v>
      </c>
      <c r="E5" s="75">
        <v>9.39</v>
      </c>
      <c r="F5" s="30">
        <v>9.7100000000000009</v>
      </c>
      <c r="G5" s="39">
        <v>9.5500000000000007</v>
      </c>
      <c r="H5" s="75">
        <v>9.69</v>
      </c>
      <c r="I5" s="30">
        <v>9.82</v>
      </c>
      <c r="J5" s="39">
        <v>9.76</v>
      </c>
      <c r="K5" s="75">
        <v>9.7200000000000006</v>
      </c>
      <c r="L5" s="30">
        <v>9.82</v>
      </c>
      <c r="M5" s="39">
        <v>9.77</v>
      </c>
      <c r="N5" s="75">
        <v>9.77</v>
      </c>
      <c r="O5" s="30">
        <v>9.75</v>
      </c>
      <c r="P5" s="39">
        <v>9.76</v>
      </c>
      <c r="Q5" s="75">
        <v>10.302800700000001</v>
      </c>
      <c r="R5" s="30">
        <v>10.0849817</v>
      </c>
      <c r="S5" s="39">
        <v>10.191387300000001</v>
      </c>
      <c r="T5" s="75">
        <v>10.8</v>
      </c>
      <c r="U5" s="30">
        <v>10.3</v>
      </c>
      <c r="V5" s="39">
        <v>10.55</v>
      </c>
      <c r="W5" s="75">
        <v>11.19906693218001</v>
      </c>
      <c r="X5" s="30">
        <v>10.548348904371821</v>
      </c>
      <c r="Y5" s="39">
        <v>10.86736422933364</v>
      </c>
      <c r="Z5" s="3"/>
      <c r="AA5" s="3"/>
      <c r="AB5" s="3"/>
      <c r="AC5" s="3"/>
    </row>
    <row r="6" spans="1:29" ht="18" customHeight="1">
      <c r="A6" s="50" t="s">
        <v>59</v>
      </c>
      <c r="B6" s="72">
        <v>10.7</v>
      </c>
      <c r="C6" s="72">
        <v>10.74</v>
      </c>
      <c r="D6" s="73">
        <v>10.72</v>
      </c>
      <c r="E6" s="74">
        <v>10.88</v>
      </c>
      <c r="F6" s="72">
        <v>11</v>
      </c>
      <c r="G6" s="73">
        <v>10.94</v>
      </c>
      <c r="H6" s="74">
        <v>11.35</v>
      </c>
      <c r="I6" s="72">
        <v>11.3</v>
      </c>
      <c r="J6" s="73">
        <v>11.33</v>
      </c>
      <c r="K6" s="74">
        <v>11.68</v>
      </c>
      <c r="L6" s="72">
        <v>11.58</v>
      </c>
      <c r="M6" s="73">
        <v>11.63</v>
      </c>
      <c r="N6" s="74">
        <v>11.45</v>
      </c>
      <c r="O6" s="72">
        <v>11.2</v>
      </c>
      <c r="P6" s="73">
        <v>11.32</v>
      </c>
      <c r="Q6" s="74">
        <v>12.35</v>
      </c>
      <c r="R6" s="72">
        <v>11.69</v>
      </c>
      <c r="S6" s="73">
        <v>12.02</v>
      </c>
      <c r="T6" s="74">
        <v>13.14</v>
      </c>
      <c r="U6" s="72">
        <v>12.18</v>
      </c>
      <c r="V6" s="73">
        <v>12.65</v>
      </c>
      <c r="W6" s="74">
        <v>13.88654865227296</v>
      </c>
      <c r="X6" s="72">
        <v>12.71533648887047</v>
      </c>
      <c r="Y6" s="73">
        <v>13.291084955019199</v>
      </c>
      <c r="Z6" s="41"/>
      <c r="AA6" s="41"/>
      <c r="AC6" s="3"/>
    </row>
    <row r="7" spans="1:29" ht="18" customHeight="1">
      <c r="A7" s="50" t="s">
        <v>60</v>
      </c>
      <c r="B7" s="30">
        <v>11.15</v>
      </c>
      <c r="C7" s="30">
        <v>11.21</v>
      </c>
      <c r="D7" s="39">
        <v>11.18</v>
      </c>
      <c r="E7" s="75">
        <v>11.12</v>
      </c>
      <c r="F7" s="30">
        <v>11.23</v>
      </c>
      <c r="G7" s="39">
        <v>11.18</v>
      </c>
      <c r="H7" s="75">
        <v>11.27</v>
      </c>
      <c r="I7" s="30">
        <v>11.43</v>
      </c>
      <c r="J7" s="39">
        <v>11.36</v>
      </c>
      <c r="K7" s="75">
        <v>11.38</v>
      </c>
      <c r="L7" s="30">
        <v>11.6</v>
      </c>
      <c r="M7" s="39">
        <v>11.49</v>
      </c>
      <c r="N7" s="75">
        <v>11.79</v>
      </c>
      <c r="O7" s="30">
        <v>11.74</v>
      </c>
      <c r="P7" s="39">
        <v>11.76</v>
      </c>
      <c r="Q7" s="75">
        <v>11.53</v>
      </c>
      <c r="R7" s="30">
        <v>10.91</v>
      </c>
      <c r="S7" s="39">
        <v>11.21</v>
      </c>
      <c r="T7" s="75">
        <v>11.83</v>
      </c>
      <c r="U7" s="30">
        <v>11.24</v>
      </c>
      <c r="V7" s="39">
        <v>11.53</v>
      </c>
      <c r="W7" s="75">
        <v>11.94219811634783</v>
      </c>
      <c r="X7" s="30">
        <v>11.30512690984302</v>
      </c>
      <c r="Y7" s="39">
        <v>11.619393506198721</v>
      </c>
      <c r="Z7" s="76"/>
      <c r="AA7" s="76"/>
      <c r="AC7" s="3"/>
    </row>
    <row r="8" spans="1:29" ht="18" customHeight="1">
      <c r="A8" s="26" t="s">
        <v>33</v>
      </c>
      <c r="B8" s="30">
        <v>5.31</v>
      </c>
      <c r="C8" s="30">
        <v>5.92</v>
      </c>
      <c r="D8" s="39">
        <v>5.63</v>
      </c>
      <c r="E8" s="75">
        <v>5.29</v>
      </c>
      <c r="F8" s="30">
        <v>5.94</v>
      </c>
      <c r="G8" s="39">
        <v>5.62</v>
      </c>
      <c r="H8" s="75">
        <v>5.34</v>
      </c>
      <c r="I8" s="30">
        <v>5.94</v>
      </c>
      <c r="J8" s="39">
        <v>5.65</v>
      </c>
      <c r="K8" s="75">
        <v>5.46</v>
      </c>
      <c r="L8" s="30">
        <v>5.9</v>
      </c>
      <c r="M8" s="39">
        <v>5.69</v>
      </c>
      <c r="N8" s="75">
        <v>5.42</v>
      </c>
      <c r="O8" s="30">
        <v>6</v>
      </c>
      <c r="P8" s="39">
        <v>5.71</v>
      </c>
      <c r="Q8" s="75">
        <v>6.31</v>
      </c>
      <c r="R8" s="30">
        <v>6.54</v>
      </c>
      <c r="S8" s="39">
        <v>6.43</v>
      </c>
      <c r="T8" s="75">
        <v>6.89</v>
      </c>
      <c r="U8" s="30">
        <v>6.89</v>
      </c>
      <c r="V8" s="39">
        <v>6.89</v>
      </c>
      <c r="W8" s="75">
        <v>7.3296572972576444</v>
      </c>
      <c r="X8" s="30">
        <v>7.4069788967049242</v>
      </c>
      <c r="Y8" s="39">
        <v>7.3693846858039631</v>
      </c>
      <c r="Z8" s="76"/>
      <c r="AA8" s="76"/>
      <c r="AC8" s="3"/>
    </row>
    <row r="9" spans="1:29" ht="18" customHeight="1">
      <c r="A9" s="50" t="s">
        <v>63</v>
      </c>
      <c r="B9" s="30">
        <v>10.24</v>
      </c>
      <c r="C9" s="30">
        <v>10.28</v>
      </c>
      <c r="D9" s="39">
        <v>10.26</v>
      </c>
      <c r="E9" s="75">
        <v>10.28</v>
      </c>
      <c r="F9" s="30">
        <v>10.25</v>
      </c>
      <c r="G9" s="39">
        <v>10.26</v>
      </c>
      <c r="H9" s="75">
        <v>10.86</v>
      </c>
      <c r="I9" s="30">
        <v>10.52</v>
      </c>
      <c r="J9" s="39">
        <v>10.69</v>
      </c>
      <c r="K9" s="75">
        <v>11.06</v>
      </c>
      <c r="L9" s="30">
        <v>10.73</v>
      </c>
      <c r="M9" s="39">
        <v>10.89</v>
      </c>
      <c r="N9" s="75">
        <v>10.97</v>
      </c>
      <c r="O9" s="30">
        <v>10.6</v>
      </c>
      <c r="P9" s="39">
        <v>10.78</v>
      </c>
      <c r="Q9" s="75">
        <v>11.15425308</v>
      </c>
      <c r="R9" s="30">
        <v>10.42</v>
      </c>
      <c r="S9" s="39">
        <v>10.783003600000001</v>
      </c>
      <c r="T9" s="75">
        <v>11.52</v>
      </c>
      <c r="U9" s="30">
        <v>10.44</v>
      </c>
      <c r="V9" s="39">
        <v>10.98</v>
      </c>
      <c r="W9" s="75">
        <v>11.954441568454669</v>
      </c>
      <c r="X9" s="30">
        <v>10.702000473281871</v>
      </c>
      <c r="Y9" s="39">
        <v>11.32708822574466</v>
      </c>
      <c r="Z9" s="76"/>
      <c r="AA9" s="76"/>
      <c r="AC9" s="3"/>
    </row>
    <row r="10" spans="1:29" ht="18" customHeight="1">
      <c r="A10" s="50" t="s">
        <v>65</v>
      </c>
      <c r="B10" s="30">
        <v>10.24</v>
      </c>
      <c r="C10" s="30">
        <v>10.27</v>
      </c>
      <c r="D10" s="39">
        <v>10.26</v>
      </c>
      <c r="E10" s="75">
        <v>10.33</v>
      </c>
      <c r="F10" s="30">
        <v>10.4</v>
      </c>
      <c r="G10" s="39">
        <v>10.36</v>
      </c>
      <c r="H10" s="75">
        <v>10.56</v>
      </c>
      <c r="I10" s="30">
        <v>10.5</v>
      </c>
      <c r="J10" s="39">
        <v>10.53</v>
      </c>
      <c r="K10" s="75">
        <v>10.4</v>
      </c>
      <c r="L10" s="30">
        <v>10.59</v>
      </c>
      <c r="M10" s="39">
        <v>10.5</v>
      </c>
      <c r="N10" s="75">
        <v>10.23</v>
      </c>
      <c r="O10" s="30">
        <v>10.35</v>
      </c>
      <c r="P10" s="39">
        <v>10.29</v>
      </c>
      <c r="Q10" s="75">
        <v>10.9619423</v>
      </c>
      <c r="R10" s="30">
        <v>10.67502743</v>
      </c>
      <c r="S10" s="39">
        <v>10.815391460000001</v>
      </c>
      <c r="T10" s="75">
        <v>11.31</v>
      </c>
      <c r="U10" s="30">
        <v>10.9</v>
      </c>
      <c r="V10" s="39">
        <v>11.1</v>
      </c>
      <c r="W10" s="75">
        <v>11.80409071935439</v>
      </c>
      <c r="X10" s="30">
        <v>11.19808864191565</v>
      </c>
      <c r="Y10" s="39">
        <v>11.49564124286066</v>
      </c>
      <c r="Z10" s="76"/>
      <c r="AA10" s="76"/>
      <c r="AC10" s="3"/>
    </row>
    <row r="11" spans="1:29" ht="18" customHeight="1">
      <c r="A11" s="50" t="s">
        <v>67</v>
      </c>
      <c r="B11" s="30">
        <v>9.15</v>
      </c>
      <c r="C11" s="30">
        <v>9.65</v>
      </c>
      <c r="D11" s="39">
        <v>9.41</v>
      </c>
      <c r="E11" s="75">
        <v>9.2100000000000009</v>
      </c>
      <c r="F11" s="30">
        <v>9.69</v>
      </c>
      <c r="G11" s="39">
        <v>9.4600000000000009</v>
      </c>
      <c r="H11" s="75">
        <v>9.4700000000000006</v>
      </c>
      <c r="I11" s="30">
        <v>9.73</v>
      </c>
      <c r="J11" s="39">
        <v>9.6</v>
      </c>
      <c r="K11" s="75">
        <v>9.3800000000000008</v>
      </c>
      <c r="L11" s="30">
        <v>9.56</v>
      </c>
      <c r="M11" s="39">
        <v>9.4700000000000006</v>
      </c>
      <c r="N11" s="75">
        <v>9.51</v>
      </c>
      <c r="O11" s="30">
        <v>9.5399999999999991</v>
      </c>
      <c r="P11" s="39">
        <v>9.52</v>
      </c>
      <c r="Q11" s="75">
        <v>10.045549960000001</v>
      </c>
      <c r="R11" s="30">
        <v>10.030544600000001</v>
      </c>
      <c r="S11" s="39">
        <v>10.0378378</v>
      </c>
      <c r="T11" s="75">
        <v>10.56</v>
      </c>
      <c r="U11" s="30">
        <v>10.220000000000001</v>
      </c>
      <c r="V11" s="39">
        <v>10.33</v>
      </c>
      <c r="W11" s="75">
        <v>10.85558503019187</v>
      </c>
      <c r="X11" s="30">
        <v>10.356878870097511</v>
      </c>
      <c r="Y11" s="39">
        <v>10.60006467768425</v>
      </c>
      <c r="Z11" s="76"/>
      <c r="AA11" s="76"/>
      <c r="AC11" s="3"/>
    </row>
    <row r="12" spans="1:29" ht="18" customHeight="1">
      <c r="A12" s="50" t="s">
        <v>98</v>
      </c>
      <c r="B12" s="30">
        <v>5.9</v>
      </c>
      <c r="C12" s="30">
        <v>6.82</v>
      </c>
      <c r="D12" s="39">
        <v>6.37</v>
      </c>
      <c r="E12" s="75">
        <v>5.76</v>
      </c>
      <c r="F12" s="30">
        <v>6.83</v>
      </c>
      <c r="G12" s="39">
        <v>6.31</v>
      </c>
      <c r="H12" s="75">
        <v>5.81</v>
      </c>
      <c r="I12" s="30">
        <v>6.81</v>
      </c>
      <c r="J12" s="39">
        <v>6.33</v>
      </c>
      <c r="K12" s="75">
        <v>5.94</v>
      </c>
      <c r="L12" s="30">
        <v>6.93</v>
      </c>
      <c r="M12" s="39">
        <v>6.45</v>
      </c>
      <c r="N12" s="75">
        <v>5.79</v>
      </c>
      <c r="O12" s="30">
        <v>6.62</v>
      </c>
      <c r="P12" s="39">
        <v>6.22</v>
      </c>
      <c r="Q12" s="75">
        <v>6.4134537160000002</v>
      </c>
      <c r="R12" s="30">
        <v>7.2329795499999996</v>
      </c>
      <c r="S12" s="39">
        <v>6.8335456700000003</v>
      </c>
      <c r="T12" s="75">
        <v>6.7</v>
      </c>
      <c r="U12" s="30">
        <v>7.24</v>
      </c>
      <c r="V12" s="39">
        <v>6.97</v>
      </c>
      <c r="W12" s="75">
        <v>6.9761202039173602</v>
      </c>
      <c r="X12" s="30">
        <v>7.3985435837055427</v>
      </c>
      <c r="Y12" s="39">
        <v>7.1333599690850624</v>
      </c>
      <c r="Z12" s="76"/>
      <c r="AA12" s="76"/>
      <c r="AB12" s="3"/>
      <c r="AC12" s="3"/>
    </row>
    <row r="13" spans="1:29" ht="18" customHeight="1">
      <c r="A13" s="50" t="s">
        <v>70</v>
      </c>
      <c r="B13" s="30">
        <v>8.09</v>
      </c>
      <c r="C13" s="30">
        <v>8.24</v>
      </c>
      <c r="D13" s="39">
        <v>8.17</v>
      </c>
      <c r="E13" s="75">
        <v>8.23</v>
      </c>
      <c r="F13" s="30">
        <v>8.26</v>
      </c>
      <c r="G13" s="39">
        <v>8.24</v>
      </c>
      <c r="H13" s="75">
        <v>8.59</v>
      </c>
      <c r="I13" s="30">
        <v>8.49</v>
      </c>
      <c r="J13" s="39">
        <v>8.5399999999999991</v>
      </c>
      <c r="K13" s="75">
        <v>8.94</v>
      </c>
      <c r="L13" s="30">
        <v>8.84</v>
      </c>
      <c r="M13" s="39">
        <v>8.89</v>
      </c>
      <c r="N13" s="75">
        <v>9.3699999999999992</v>
      </c>
      <c r="O13" s="30">
        <v>9.18</v>
      </c>
      <c r="P13" s="39">
        <v>9.27</v>
      </c>
      <c r="Q13" s="75">
        <v>10.247663149999999</v>
      </c>
      <c r="R13" s="30">
        <v>9.6925149499999996</v>
      </c>
      <c r="S13" s="39">
        <v>9.9643591600000008</v>
      </c>
      <c r="T13" s="75">
        <v>10.89</v>
      </c>
      <c r="U13" s="30">
        <v>10.210000000000001</v>
      </c>
      <c r="V13" s="39">
        <v>10.54</v>
      </c>
      <c r="W13" s="75">
        <v>11.901990811638591</v>
      </c>
      <c r="X13" s="30">
        <v>11.011225322624529</v>
      </c>
      <c r="Y13" s="39">
        <v>11.44879217168374</v>
      </c>
      <c r="Z13" s="76"/>
      <c r="AA13" s="76"/>
      <c r="AB13" s="3"/>
      <c r="AC13" s="3"/>
    </row>
    <row r="14" spans="1:29" ht="13.2">
      <c r="A14" s="38" t="s">
        <v>62</v>
      </c>
    </row>
    <row r="15" spans="1:29" ht="13.2">
      <c r="A15" s="38" t="s">
        <v>89</v>
      </c>
    </row>
    <row r="16" spans="1:29" ht="30" customHeigh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30" customHeight="1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T2:V2"/>
    <mergeCell ref="W2:Y2"/>
    <mergeCell ref="A2:A3"/>
    <mergeCell ref="B2:D2"/>
    <mergeCell ref="E2:G2"/>
    <mergeCell ref="H2:J2"/>
    <mergeCell ref="K2:M2"/>
    <mergeCell ref="N2:P2"/>
    <mergeCell ref="Q2:S2"/>
  </mergeCells>
  <pageMargins left="0.75" right="0.75" top="1" bottom="1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J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25" width="7" customWidth="1"/>
    <col min="26" max="26" width="9.6640625" customWidth="1"/>
    <col min="27" max="36" width="11.109375" customWidth="1"/>
  </cols>
  <sheetData>
    <row r="1" spans="1:36" ht="21.75" customHeight="1">
      <c r="A1" s="1" t="s">
        <v>99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3"/>
    </row>
    <row r="2" spans="1:36" ht="15.75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3"/>
    </row>
    <row r="3" spans="1:36" ht="24">
      <c r="A3" s="82" t="s">
        <v>4</v>
      </c>
      <c r="B3" s="83">
        <v>2002</v>
      </c>
      <c r="C3" s="84">
        <v>2003</v>
      </c>
      <c r="D3" s="84">
        <v>2004</v>
      </c>
      <c r="E3" s="84">
        <v>2005</v>
      </c>
      <c r="F3" s="84">
        <v>2006</v>
      </c>
      <c r="G3" s="84">
        <v>2007</v>
      </c>
      <c r="H3" s="84">
        <v>2008</v>
      </c>
      <c r="I3" s="84">
        <v>2009</v>
      </c>
      <c r="J3" s="84">
        <v>2010</v>
      </c>
      <c r="K3" s="84">
        <v>2011</v>
      </c>
      <c r="L3" s="84">
        <v>2012</v>
      </c>
      <c r="M3" s="84">
        <v>2013</v>
      </c>
      <c r="N3" s="84">
        <v>2014</v>
      </c>
      <c r="O3" s="84">
        <v>2015</v>
      </c>
      <c r="P3" s="84">
        <v>2016</v>
      </c>
      <c r="Q3" s="84">
        <v>2017</v>
      </c>
      <c r="R3" s="84">
        <v>2018</v>
      </c>
      <c r="S3" s="84">
        <v>2019</v>
      </c>
      <c r="T3" s="84">
        <v>2020</v>
      </c>
      <c r="U3" s="84">
        <v>2021</v>
      </c>
      <c r="V3" s="84">
        <v>2022</v>
      </c>
      <c r="W3" s="84">
        <v>2023</v>
      </c>
      <c r="X3" s="84">
        <v>2024</v>
      </c>
      <c r="Y3" s="84">
        <v>2025</v>
      </c>
      <c r="Z3" s="84" t="s">
        <v>100</v>
      </c>
      <c r="AA3" s="4"/>
      <c r="AB3" s="4"/>
      <c r="AC3" s="4"/>
      <c r="AD3" s="4"/>
      <c r="AE3" s="4"/>
      <c r="AF3" s="4"/>
      <c r="AG3" s="4"/>
      <c r="AH3" s="4"/>
      <c r="AI3" s="4"/>
      <c r="AJ3" s="3"/>
    </row>
    <row r="4" spans="1:36" ht="18" customHeight="1">
      <c r="A4" s="9" t="s">
        <v>12</v>
      </c>
      <c r="B4" s="39">
        <v>9.8000000000000007</v>
      </c>
      <c r="C4" s="85">
        <v>10.199999999999999</v>
      </c>
      <c r="D4" s="85">
        <v>9.5</v>
      </c>
      <c r="E4" s="85">
        <v>9.8000000000000007</v>
      </c>
      <c r="F4" s="85">
        <v>9.6</v>
      </c>
      <c r="G4" s="85">
        <v>9.6999999999999993</v>
      </c>
      <c r="H4" s="85">
        <v>9.9</v>
      </c>
      <c r="I4" s="85">
        <v>9.9</v>
      </c>
      <c r="J4" s="85">
        <v>9.8000000000000007</v>
      </c>
      <c r="K4" s="85">
        <v>9.9</v>
      </c>
      <c r="L4" s="85">
        <v>10.199999999999999</v>
      </c>
      <c r="M4" s="85">
        <v>10</v>
      </c>
      <c r="N4" s="85">
        <v>9.9</v>
      </c>
      <c r="O4" s="85">
        <v>10.8</v>
      </c>
      <c r="P4" s="85">
        <v>10.199999999999999</v>
      </c>
      <c r="Q4" s="85">
        <v>10.8</v>
      </c>
      <c r="R4" s="85">
        <v>10.6</v>
      </c>
      <c r="S4" s="85">
        <v>10.6</v>
      </c>
      <c r="T4" s="85">
        <v>12.5</v>
      </c>
      <c r="U4" s="85">
        <v>11.9</v>
      </c>
      <c r="V4" s="85">
        <v>12.1</v>
      </c>
      <c r="W4" s="85">
        <v>11.4</v>
      </c>
      <c r="X4" s="85">
        <v>11</v>
      </c>
      <c r="Y4" s="85">
        <v>11.1</v>
      </c>
      <c r="Z4" s="86">
        <v>0.13265306122448969</v>
      </c>
      <c r="AA4" s="4"/>
      <c r="AB4" s="4"/>
      <c r="AC4" s="4"/>
      <c r="AD4" s="4"/>
      <c r="AE4" s="4"/>
      <c r="AF4" s="4"/>
      <c r="AG4" s="4"/>
      <c r="AH4" s="4"/>
      <c r="AI4" s="4"/>
      <c r="AJ4" s="3"/>
    </row>
    <row r="5" spans="1:36" ht="18" customHeight="1">
      <c r="A5" s="15" t="s">
        <v>101</v>
      </c>
      <c r="B5" s="49">
        <v>11.4</v>
      </c>
      <c r="C5" s="87">
        <v>11.9</v>
      </c>
      <c r="D5" s="87">
        <v>10.8</v>
      </c>
      <c r="E5" s="87">
        <v>11.2</v>
      </c>
      <c r="F5" s="87">
        <v>11</v>
      </c>
      <c r="G5" s="87">
        <v>11</v>
      </c>
      <c r="H5" s="87">
        <v>11.3</v>
      </c>
      <c r="I5" s="87">
        <v>11.3</v>
      </c>
      <c r="J5" s="87">
        <v>11.1</v>
      </c>
      <c r="K5" s="87">
        <v>11.1</v>
      </c>
      <c r="L5" s="87">
        <v>11.4</v>
      </c>
      <c r="M5" s="87">
        <v>11.3</v>
      </c>
      <c r="N5" s="87">
        <v>11.2</v>
      </c>
      <c r="O5" s="87">
        <v>12.3</v>
      </c>
      <c r="P5" s="87">
        <v>11.6</v>
      </c>
      <c r="Q5" s="87">
        <v>12.3</v>
      </c>
      <c r="R5" s="87">
        <v>12.4</v>
      </c>
      <c r="S5" s="87">
        <v>12.3</v>
      </c>
      <c r="T5" s="87">
        <v>15.3</v>
      </c>
      <c r="U5" s="87">
        <v>13.2</v>
      </c>
      <c r="V5" s="87">
        <v>13.8</v>
      </c>
      <c r="W5" s="87">
        <v>12.7</v>
      </c>
      <c r="X5" s="87">
        <v>12.4</v>
      </c>
      <c r="Y5" s="87">
        <v>12.5</v>
      </c>
      <c r="Z5" s="88">
        <v>9.6491228070175405E-2</v>
      </c>
      <c r="AA5" s="4"/>
      <c r="AB5" s="4"/>
      <c r="AC5" s="4"/>
      <c r="AD5" s="4"/>
      <c r="AE5" s="4"/>
      <c r="AF5" s="4"/>
      <c r="AG5" s="4"/>
      <c r="AH5" s="4"/>
      <c r="AI5" s="4"/>
      <c r="AJ5" s="3"/>
    </row>
    <row r="6" spans="1:36" ht="18" customHeight="1">
      <c r="A6" s="50" t="s">
        <v>59</v>
      </c>
      <c r="B6" s="49">
        <v>14.8</v>
      </c>
      <c r="C6" s="87">
        <v>15.3</v>
      </c>
      <c r="D6" s="87">
        <v>14</v>
      </c>
      <c r="E6" s="87">
        <v>14.1</v>
      </c>
      <c r="F6" s="87">
        <v>14</v>
      </c>
      <c r="G6" s="87">
        <v>14</v>
      </c>
      <c r="H6" s="87">
        <v>14.4</v>
      </c>
      <c r="I6" s="87">
        <v>14.2</v>
      </c>
      <c r="J6" s="87">
        <v>13.6</v>
      </c>
      <c r="K6" s="87">
        <v>13.7</v>
      </c>
      <c r="L6" s="87">
        <v>14.3</v>
      </c>
      <c r="M6" s="87">
        <v>13.8</v>
      </c>
      <c r="N6" s="87">
        <v>13.6</v>
      </c>
      <c r="O6" s="87">
        <v>14.8</v>
      </c>
      <c r="P6" s="87">
        <v>14.4</v>
      </c>
      <c r="Q6" s="87">
        <v>14.7</v>
      </c>
      <c r="R6" s="87">
        <v>14.8</v>
      </c>
      <c r="S6" s="87">
        <v>14.7</v>
      </c>
      <c r="T6" s="87">
        <v>18.8</v>
      </c>
      <c r="U6" s="87">
        <v>15</v>
      </c>
      <c r="V6" s="87">
        <v>16.399999999999999</v>
      </c>
      <c r="W6" s="87">
        <v>14.9</v>
      </c>
      <c r="X6" s="87">
        <v>14.4</v>
      </c>
      <c r="Y6" s="87">
        <v>14.3</v>
      </c>
      <c r="Z6" s="89">
        <v>-3.3783783783783779E-2</v>
      </c>
      <c r="AA6" s="4"/>
      <c r="AB6" s="4"/>
      <c r="AC6" s="4"/>
      <c r="AD6" s="4"/>
      <c r="AE6" s="4"/>
      <c r="AF6" s="4"/>
      <c r="AG6" s="4"/>
      <c r="AH6" s="4"/>
      <c r="AI6" s="4"/>
      <c r="AJ6" s="3"/>
    </row>
    <row r="7" spans="1:36" ht="18" customHeight="1">
      <c r="A7" s="50" t="s">
        <v>60</v>
      </c>
      <c r="B7" s="39">
        <v>13.5</v>
      </c>
      <c r="C7" s="85">
        <v>14.3</v>
      </c>
      <c r="D7" s="85">
        <v>12.4</v>
      </c>
      <c r="E7" s="85">
        <v>13.7</v>
      </c>
      <c r="F7" s="85">
        <v>12.8</v>
      </c>
      <c r="G7" s="85">
        <v>12.5</v>
      </c>
      <c r="H7" s="85">
        <v>12.8</v>
      </c>
      <c r="I7" s="85">
        <v>12.6</v>
      </c>
      <c r="J7" s="85">
        <v>13</v>
      </c>
      <c r="K7" s="85">
        <v>12.2</v>
      </c>
      <c r="L7" s="85">
        <v>13.1</v>
      </c>
      <c r="M7" s="85">
        <v>12.8</v>
      </c>
      <c r="N7" s="85">
        <v>12.9</v>
      </c>
      <c r="O7" s="85">
        <v>14.1</v>
      </c>
      <c r="P7" s="85">
        <v>13.6</v>
      </c>
      <c r="Q7" s="85">
        <v>14</v>
      </c>
      <c r="R7" s="85">
        <v>13.9</v>
      </c>
      <c r="S7" s="85">
        <v>14.1</v>
      </c>
      <c r="T7" s="85">
        <v>17.5</v>
      </c>
      <c r="U7" s="85">
        <v>15</v>
      </c>
      <c r="V7" s="85">
        <v>15.3</v>
      </c>
      <c r="W7" s="85">
        <v>13.6</v>
      </c>
      <c r="X7" s="85">
        <v>12.9</v>
      </c>
      <c r="Y7" s="85">
        <v>13.2</v>
      </c>
      <c r="Z7" s="90">
        <v>-2.2222222222222279E-2</v>
      </c>
      <c r="AA7" s="4"/>
      <c r="AB7" s="4"/>
      <c r="AC7" s="4"/>
      <c r="AD7" s="4"/>
      <c r="AE7" s="4"/>
      <c r="AF7" s="4"/>
      <c r="AG7" s="4"/>
      <c r="AH7" s="4"/>
      <c r="AI7" s="4"/>
      <c r="AJ7" s="3"/>
    </row>
    <row r="8" spans="1:36" ht="18" customHeight="1">
      <c r="A8" s="26" t="s">
        <v>33</v>
      </c>
      <c r="B8" s="49">
        <v>13.2</v>
      </c>
      <c r="C8" s="87">
        <v>12.9</v>
      </c>
      <c r="D8" s="87">
        <v>12.3</v>
      </c>
      <c r="E8" s="87">
        <v>12.7</v>
      </c>
      <c r="F8" s="87">
        <v>12.7</v>
      </c>
      <c r="G8" s="87">
        <v>12.3</v>
      </c>
      <c r="H8" s="87">
        <v>12.6</v>
      </c>
      <c r="I8" s="87">
        <v>13.1</v>
      </c>
      <c r="J8" s="87">
        <v>12.2</v>
      </c>
      <c r="K8" s="87">
        <v>12.4</v>
      </c>
      <c r="L8" s="87">
        <v>12.9</v>
      </c>
      <c r="M8" s="87">
        <v>13</v>
      </c>
      <c r="N8" s="87">
        <v>12.7</v>
      </c>
      <c r="O8" s="87">
        <v>14.1</v>
      </c>
      <c r="P8" s="87">
        <v>13.8</v>
      </c>
      <c r="Q8" s="87">
        <v>13.7</v>
      </c>
      <c r="R8" s="87">
        <v>14.3</v>
      </c>
      <c r="S8" s="87">
        <v>13.6</v>
      </c>
      <c r="T8" s="87">
        <v>18</v>
      </c>
      <c r="U8" s="87">
        <v>15</v>
      </c>
      <c r="V8" s="87">
        <v>15.8</v>
      </c>
      <c r="W8" s="87">
        <v>14.6</v>
      </c>
      <c r="X8" s="87">
        <v>14.7</v>
      </c>
      <c r="Y8" s="87">
        <v>14.5</v>
      </c>
      <c r="Z8" s="91">
        <v>9.848484848484855E-2</v>
      </c>
      <c r="AA8" s="4"/>
      <c r="AB8" s="4"/>
      <c r="AC8" s="4"/>
      <c r="AD8" s="4"/>
      <c r="AE8" s="4"/>
      <c r="AF8" s="4"/>
      <c r="AG8" s="4"/>
      <c r="AH8" s="4"/>
      <c r="AI8" s="4"/>
      <c r="AJ8" s="3"/>
    </row>
    <row r="9" spans="1:36" ht="18" customHeight="1">
      <c r="A9" s="50" t="s">
        <v>63</v>
      </c>
      <c r="B9" s="39">
        <v>11.9</v>
      </c>
      <c r="C9" s="85">
        <v>12.4</v>
      </c>
      <c r="D9" s="85">
        <v>11</v>
      </c>
      <c r="E9" s="85">
        <v>11.5</v>
      </c>
      <c r="F9" s="85">
        <v>11.3</v>
      </c>
      <c r="G9" s="85">
        <v>11.4</v>
      </c>
      <c r="H9" s="85">
        <v>11.4</v>
      </c>
      <c r="I9" s="85">
        <v>11.6</v>
      </c>
      <c r="J9" s="85">
        <v>11.3</v>
      </c>
      <c r="K9" s="85">
        <v>11.1</v>
      </c>
      <c r="L9" s="85">
        <v>11.5</v>
      </c>
      <c r="M9" s="85">
        <v>11.2</v>
      </c>
      <c r="N9" s="85">
        <v>11.4</v>
      </c>
      <c r="O9" s="85">
        <v>12.2</v>
      </c>
      <c r="P9" s="85">
        <v>11.5</v>
      </c>
      <c r="Q9" s="85">
        <v>12</v>
      </c>
      <c r="R9" s="85">
        <v>12.1</v>
      </c>
      <c r="S9" s="85">
        <v>12.1</v>
      </c>
      <c r="T9" s="85">
        <v>14.6</v>
      </c>
      <c r="U9" s="85">
        <v>12.8</v>
      </c>
      <c r="V9" s="85">
        <v>13.1</v>
      </c>
      <c r="W9" s="85">
        <v>12</v>
      </c>
      <c r="X9" s="85">
        <v>11.7</v>
      </c>
      <c r="Y9" s="85">
        <v>11.9</v>
      </c>
      <c r="Z9" s="90">
        <v>0</v>
      </c>
      <c r="AA9" s="4"/>
      <c r="AB9" s="4"/>
      <c r="AC9" s="4"/>
      <c r="AD9" s="4"/>
      <c r="AE9" s="4"/>
      <c r="AF9" s="4"/>
      <c r="AG9" s="4"/>
      <c r="AH9" s="4"/>
      <c r="AI9" s="4"/>
      <c r="AJ9" s="3"/>
    </row>
    <row r="10" spans="1:36" ht="18" customHeight="1">
      <c r="A10" s="50" t="s">
        <v>65</v>
      </c>
      <c r="B10" s="49">
        <v>11.4</v>
      </c>
      <c r="C10" s="87">
        <v>11.4</v>
      </c>
      <c r="D10" s="87">
        <v>10.4</v>
      </c>
      <c r="E10" s="87">
        <v>10.7</v>
      </c>
      <c r="F10" s="87">
        <v>10.5</v>
      </c>
      <c r="G10" s="87">
        <v>10</v>
      </c>
      <c r="H10" s="87">
        <v>10.9</v>
      </c>
      <c r="I10" s="87">
        <v>10.6</v>
      </c>
      <c r="J10" s="87">
        <v>10.1</v>
      </c>
      <c r="K10" s="87">
        <v>10.199999999999999</v>
      </c>
      <c r="L10" s="87">
        <v>10.7</v>
      </c>
      <c r="M10" s="87">
        <v>10.199999999999999</v>
      </c>
      <c r="N10" s="87">
        <v>10.4</v>
      </c>
      <c r="O10" s="87">
        <v>11.3</v>
      </c>
      <c r="P10" s="87">
        <v>10.9</v>
      </c>
      <c r="Q10" s="87">
        <v>11.2</v>
      </c>
      <c r="R10" s="87">
        <v>11.9</v>
      </c>
      <c r="S10" s="87">
        <v>11.5</v>
      </c>
      <c r="T10" s="87">
        <v>14.2</v>
      </c>
      <c r="U10" s="87">
        <v>12.1</v>
      </c>
      <c r="V10" s="87">
        <v>12.8</v>
      </c>
      <c r="W10" s="87">
        <v>11.4</v>
      </c>
      <c r="X10" s="87">
        <v>11.5</v>
      </c>
      <c r="Y10" s="87">
        <v>11.5</v>
      </c>
      <c r="Z10" s="89">
        <v>8.7719298245613718E-3</v>
      </c>
      <c r="AA10" s="4"/>
      <c r="AB10" s="4"/>
      <c r="AC10" s="4"/>
      <c r="AD10" s="4"/>
      <c r="AE10" s="4"/>
      <c r="AF10" s="4"/>
      <c r="AG10" s="4"/>
      <c r="AH10" s="4"/>
      <c r="AI10" s="4"/>
      <c r="AJ10" s="3"/>
    </row>
    <row r="11" spans="1:36" ht="18" customHeight="1">
      <c r="A11" s="50" t="s">
        <v>67</v>
      </c>
      <c r="B11" s="39">
        <v>10.1</v>
      </c>
      <c r="C11" s="85">
        <v>10.8</v>
      </c>
      <c r="D11" s="85">
        <v>9.8000000000000007</v>
      </c>
      <c r="E11" s="85">
        <v>10.199999999999999</v>
      </c>
      <c r="F11" s="85">
        <v>10</v>
      </c>
      <c r="G11" s="85">
        <v>10</v>
      </c>
      <c r="H11" s="85">
        <v>10.3</v>
      </c>
      <c r="I11" s="85">
        <v>10.4</v>
      </c>
      <c r="J11" s="85">
        <v>10.199999999999999</v>
      </c>
      <c r="K11" s="85">
        <v>10.4</v>
      </c>
      <c r="L11" s="85">
        <v>10.6</v>
      </c>
      <c r="M11" s="85">
        <v>10.6</v>
      </c>
      <c r="N11" s="85">
        <v>10.4</v>
      </c>
      <c r="O11" s="85">
        <v>11.5</v>
      </c>
      <c r="P11" s="85">
        <v>10.8</v>
      </c>
      <c r="Q11" s="85">
        <v>11.6</v>
      </c>
      <c r="R11" s="85">
        <v>11.7</v>
      </c>
      <c r="S11" s="85">
        <v>11.6</v>
      </c>
      <c r="T11" s="85">
        <v>14.4</v>
      </c>
      <c r="U11" s="85">
        <v>12.8</v>
      </c>
      <c r="V11" s="85">
        <v>13.3</v>
      </c>
      <c r="W11" s="85">
        <v>12.3</v>
      </c>
      <c r="X11" s="85">
        <v>11.9</v>
      </c>
      <c r="Y11" s="85">
        <v>12</v>
      </c>
      <c r="Z11" s="90">
        <v>0.18811881188118809</v>
      </c>
      <c r="AA11" s="4"/>
      <c r="AB11" s="4"/>
      <c r="AC11" s="4"/>
      <c r="AD11" s="4"/>
      <c r="AE11" s="4"/>
      <c r="AF11" s="4"/>
      <c r="AG11" s="4"/>
      <c r="AH11" s="4"/>
      <c r="AI11" s="4"/>
      <c r="AJ11" s="3"/>
    </row>
    <row r="12" spans="1:36" ht="18" customHeight="1">
      <c r="A12" s="50" t="s">
        <v>98</v>
      </c>
      <c r="B12" s="49">
        <v>12</v>
      </c>
      <c r="C12" s="87">
        <v>12.1</v>
      </c>
      <c r="D12" s="87">
        <v>11.4</v>
      </c>
      <c r="E12" s="87">
        <v>11.8</v>
      </c>
      <c r="F12" s="87">
        <v>11.4</v>
      </c>
      <c r="G12" s="87">
        <v>11.1</v>
      </c>
      <c r="H12" s="87">
        <v>11.8</v>
      </c>
      <c r="I12" s="87">
        <v>11.7</v>
      </c>
      <c r="J12" s="87">
        <v>11.5</v>
      </c>
      <c r="K12" s="87">
        <v>11.5</v>
      </c>
      <c r="L12" s="87">
        <v>11.8</v>
      </c>
      <c r="M12" s="87">
        <v>11.3</v>
      </c>
      <c r="N12" s="87">
        <v>11.6</v>
      </c>
      <c r="O12" s="87">
        <v>13.1</v>
      </c>
      <c r="P12" s="87">
        <v>11.5</v>
      </c>
      <c r="Q12" s="87">
        <v>12.8</v>
      </c>
      <c r="R12" s="87">
        <v>12.3</v>
      </c>
      <c r="S12" s="87">
        <v>12.2</v>
      </c>
      <c r="T12" s="87">
        <v>14.8</v>
      </c>
      <c r="U12" s="87">
        <v>13.2</v>
      </c>
      <c r="V12" s="87">
        <v>14.6</v>
      </c>
      <c r="W12" s="87">
        <v>13.7</v>
      </c>
      <c r="X12" s="87">
        <v>13.1</v>
      </c>
      <c r="Y12" s="87">
        <v>13.3</v>
      </c>
      <c r="Z12" s="89">
        <v>0.10833333333333341</v>
      </c>
      <c r="AA12" s="4"/>
      <c r="AB12" s="4"/>
      <c r="AC12" s="4"/>
      <c r="AD12" s="4"/>
      <c r="AE12" s="4"/>
      <c r="AF12" s="4"/>
      <c r="AG12" s="4"/>
      <c r="AH12" s="4"/>
      <c r="AI12" s="4"/>
      <c r="AJ12" s="3"/>
    </row>
    <row r="13" spans="1:36" ht="18" customHeight="1">
      <c r="A13" s="50" t="s">
        <v>70</v>
      </c>
      <c r="B13" s="39">
        <v>13.7</v>
      </c>
      <c r="C13" s="85">
        <v>13.5</v>
      </c>
      <c r="D13" s="85">
        <v>12.5</v>
      </c>
      <c r="E13" s="85">
        <v>13</v>
      </c>
      <c r="F13" s="85">
        <v>12.6</v>
      </c>
      <c r="G13" s="85">
        <v>12.4</v>
      </c>
      <c r="H13" s="85">
        <v>13.1</v>
      </c>
      <c r="I13" s="85">
        <v>13.2</v>
      </c>
      <c r="J13" s="85">
        <v>13.1</v>
      </c>
      <c r="K13" s="85">
        <v>12.4</v>
      </c>
      <c r="L13" s="85">
        <v>12.7</v>
      </c>
      <c r="M13" s="85">
        <v>13.3</v>
      </c>
      <c r="N13" s="85">
        <v>13.1</v>
      </c>
      <c r="O13" s="85">
        <v>13.9</v>
      </c>
      <c r="P13" s="85">
        <v>13.6</v>
      </c>
      <c r="Q13" s="85">
        <v>14.8</v>
      </c>
      <c r="R13" s="85">
        <v>14.5</v>
      </c>
      <c r="S13" s="85">
        <v>14.2</v>
      </c>
      <c r="T13" s="85">
        <v>18.899999999999999</v>
      </c>
      <c r="U13" s="85">
        <v>15.2</v>
      </c>
      <c r="V13" s="85">
        <v>15.4</v>
      </c>
      <c r="W13" s="85">
        <v>14.6</v>
      </c>
      <c r="X13" s="85">
        <v>13.9</v>
      </c>
      <c r="Y13" s="85">
        <v>14.2</v>
      </c>
      <c r="Z13" s="90">
        <v>3.6496350364963508E-2</v>
      </c>
      <c r="AA13" s="4"/>
      <c r="AB13" s="4"/>
      <c r="AC13" s="4"/>
      <c r="AD13" s="4"/>
      <c r="AE13" s="4"/>
      <c r="AF13" s="4"/>
      <c r="AG13" s="4"/>
      <c r="AH13" s="4"/>
      <c r="AI13" s="4"/>
      <c r="AJ13" s="3"/>
    </row>
    <row r="14" spans="1:36" ht="13.2">
      <c r="A14" s="38" t="s">
        <v>62</v>
      </c>
    </row>
    <row r="15" spans="1:36" ht="13.2">
      <c r="A15" s="38" t="s">
        <v>103</v>
      </c>
    </row>
    <row r="16" spans="1:36" ht="36" customHeight="1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3"/>
    </row>
    <row r="17" spans="1:36" ht="36" customHeight="1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3"/>
    </row>
    <row r="18" spans="1:36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3"/>
    </row>
    <row r="19" spans="1:36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3"/>
    </row>
    <row r="20" spans="1:36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3"/>
    </row>
    <row r="21" spans="1:36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3"/>
    </row>
    <row r="22" spans="1:36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3"/>
    </row>
    <row r="23" spans="1:36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3"/>
    </row>
    <row r="24" spans="1:36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3"/>
    </row>
    <row r="25" spans="1:36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3"/>
    </row>
    <row r="26" spans="1:3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3"/>
    </row>
    <row r="27" spans="1:36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3"/>
    </row>
    <row r="28" spans="1:36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3"/>
    </row>
    <row r="29" spans="1:36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3"/>
    </row>
    <row r="30" spans="1:36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3"/>
    </row>
    <row r="31" spans="1:36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3"/>
    </row>
    <row r="32" spans="1:36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3"/>
    </row>
    <row r="33" spans="1:36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3"/>
    </row>
    <row r="34" spans="1:36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3"/>
    </row>
    <row r="35" spans="1:36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3"/>
    </row>
    <row r="36" spans="1: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3"/>
    </row>
    <row r="37" spans="1:36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3"/>
    </row>
    <row r="38" spans="1:36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3"/>
    </row>
    <row r="39" spans="1:36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3"/>
    </row>
    <row r="40" spans="1:36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3"/>
    </row>
    <row r="41" spans="1:36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3"/>
    </row>
    <row r="42" spans="1:36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3"/>
    </row>
    <row r="43" spans="1:36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3"/>
    </row>
    <row r="44" spans="1:36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3"/>
    </row>
    <row r="45" spans="1:36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3"/>
    </row>
    <row r="46" spans="1:3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3"/>
    </row>
    <row r="47" spans="1:36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3"/>
    </row>
    <row r="48" spans="1:36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3"/>
    </row>
    <row r="49" spans="1:36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3"/>
    </row>
    <row r="50" spans="1:36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3"/>
    </row>
    <row r="51" spans="1:36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3"/>
    </row>
    <row r="52" spans="1:36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3"/>
    </row>
    <row r="53" spans="1:36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3"/>
    </row>
    <row r="54" spans="1:36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3"/>
    </row>
    <row r="55" spans="1:36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3"/>
    </row>
    <row r="56" spans="1:3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3"/>
    </row>
    <row r="57" spans="1:36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3"/>
    </row>
    <row r="58" spans="1:36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3"/>
    </row>
    <row r="59" spans="1:36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3"/>
    </row>
    <row r="60" spans="1:36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3"/>
    </row>
    <row r="61" spans="1:36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3"/>
    </row>
    <row r="62" spans="1:36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3"/>
    </row>
    <row r="63" spans="1:36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3"/>
    </row>
    <row r="64" spans="1:36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3"/>
    </row>
    <row r="65" spans="1:36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3"/>
    </row>
    <row r="66" spans="1:3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3"/>
    </row>
    <row r="67" spans="1:36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3"/>
    </row>
    <row r="68" spans="1:3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3"/>
    </row>
    <row r="69" spans="1:3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3"/>
    </row>
    <row r="70" spans="1:36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3"/>
    </row>
    <row r="71" spans="1:36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3"/>
    </row>
    <row r="72" spans="1:36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3"/>
    </row>
    <row r="73" spans="1:36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3"/>
    </row>
    <row r="74" spans="1:36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3"/>
    </row>
    <row r="75" spans="1:36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3"/>
    </row>
    <row r="76" spans="1:3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3"/>
    </row>
    <row r="77" spans="1:36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3"/>
    </row>
    <row r="78" spans="1:3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3"/>
    </row>
    <row r="79" spans="1:3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3"/>
    </row>
    <row r="80" spans="1:3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3"/>
    </row>
    <row r="81" spans="1:3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3"/>
    </row>
    <row r="82" spans="1:3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3"/>
    </row>
    <row r="83" spans="1:3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3"/>
    </row>
    <row r="84" spans="1:3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3"/>
    </row>
    <row r="85" spans="1:3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3"/>
    </row>
    <row r="86" spans="1:3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3"/>
    </row>
    <row r="87" spans="1:3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3"/>
    </row>
    <row r="88" spans="1:3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3"/>
    </row>
    <row r="89" spans="1:3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3"/>
    </row>
    <row r="90" spans="1:3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3"/>
    </row>
    <row r="91" spans="1:3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3"/>
    </row>
    <row r="92" spans="1:3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3"/>
    </row>
    <row r="93" spans="1:3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3"/>
    </row>
    <row r="94" spans="1:3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3"/>
    </row>
    <row r="95" spans="1:3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3"/>
    </row>
    <row r="96" spans="1:3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3"/>
    </row>
    <row r="97" spans="1:3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3"/>
    </row>
    <row r="98" spans="1:3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3"/>
    </row>
    <row r="99" spans="1:3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3"/>
    </row>
    <row r="100" spans="1:3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3"/>
    </row>
    <row r="101" spans="1:3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3"/>
    </row>
    <row r="102" spans="1:3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3"/>
    </row>
    <row r="103" spans="1:3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3"/>
    </row>
    <row r="104" spans="1:3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3"/>
    </row>
    <row r="105" spans="1:3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3"/>
    </row>
    <row r="106" spans="1:3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3"/>
    </row>
    <row r="107" spans="1:3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3"/>
    </row>
    <row r="108" spans="1:3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3"/>
    </row>
    <row r="109" spans="1:3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3"/>
    </row>
    <row r="110" spans="1:3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3"/>
    </row>
    <row r="111" spans="1:3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3"/>
    </row>
    <row r="112" spans="1:3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3"/>
    </row>
    <row r="113" spans="1:3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3"/>
    </row>
    <row r="114" spans="1:3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3"/>
    </row>
    <row r="115" spans="1:3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3"/>
    </row>
    <row r="116" spans="1:3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3"/>
    </row>
    <row r="117" spans="1:3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3"/>
    </row>
    <row r="118" spans="1:3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3"/>
    </row>
    <row r="119" spans="1:3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3"/>
    </row>
    <row r="120" spans="1:3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3"/>
    </row>
    <row r="121" spans="1:3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3"/>
    </row>
    <row r="122" spans="1:3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3"/>
    </row>
    <row r="123" spans="1:3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3"/>
    </row>
    <row r="124" spans="1:3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3"/>
    </row>
    <row r="125" spans="1:3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3"/>
    </row>
    <row r="126" spans="1:3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3"/>
    </row>
    <row r="127" spans="1:3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3"/>
    </row>
    <row r="128" spans="1:3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3"/>
    </row>
    <row r="129" spans="1:3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3"/>
    </row>
    <row r="130" spans="1:3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3"/>
    </row>
    <row r="131" spans="1:3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3"/>
    </row>
    <row r="132" spans="1:3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3"/>
    </row>
    <row r="133" spans="1:3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3"/>
    </row>
    <row r="134" spans="1:3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3"/>
    </row>
    <row r="135" spans="1:3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3"/>
    </row>
    <row r="136" spans="1: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3"/>
    </row>
    <row r="137" spans="1:3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3"/>
    </row>
    <row r="138" spans="1:3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3"/>
    </row>
    <row r="139" spans="1:3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3"/>
    </row>
    <row r="140" spans="1:3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3"/>
    </row>
    <row r="141" spans="1:3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3"/>
    </row>
    <row r="142" spans="1:3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3"/>
    </row>
    <row r="143" spans="1:3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3"/>
    </row>
    <row r="144" spans="1:3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3"/>
    </row>
    <row r="145" spans="1:3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3"/>
    </row>
    <row r="146" spans="1:3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3"/>
    </row>
    <row r="147" spans="1:3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3"/>
    </row>
    <row r="148" spans="1:3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3"/>
    </row>
    <row r="149" spans="1:3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3"/>
    </row>
    <row r="150" spans="1:3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3"/>
    </row>
    <row r="151" spans="1:3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3"/>
    </row>
    <row r="152" spans="1:3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3"/>
    </row>
    <row r="153" spans="1:3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3"/>
    </row>
    <row r="154" spans="1:3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3"/>
    </row>
    <row r="155" spans="1:3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3"/>
    </row>
    <row r="156" spans="1:3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3"/>
    </row>
    <row r="157" spans="1:3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3"/>
    </row>
    <row r="158" spans="1:3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3"/>
    </row>
    <row r="159" spans="1:3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3"/>
    </row>
    <row r="160" spans="1:3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3"/>
    </row>
    <row r="161" spans="1:3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3"/>
    </row>
    <row r="162" spans="1:3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3"/>
    </row>
    <row r="163" spans="1:3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3"/>
    </row>
    <row r="164" spans="1:3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3"/>
    </row>
    <row r="165" spans="1:3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3"/>
    </row>
    <row r="166" spans="1:3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3"/>
    </row>
    <row r="167" spans="1:3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3"/>
    </row>
    <row r="168" spans="1:3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3"/>
    </row>
    <row r="169" spans="1:3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3"/>
    </row>
    <row r="170" spans="1:3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3"/>
    </row>
    <row r="171" spans="1:3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3"/>
    </row>
    <row r="172" spans="1:3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3"/>
    </row>
    <row r="173" spans="1:3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3"/>
    </row>
    <row r="174" spans="1:3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3"/>
    </row>
    <row r="175" spans="1:3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3"/>
    </row>
    <row r="176" spans="1:3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3"/>
    </row>
    <row r="177" spans="1:3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3"/>
    </row>
    <row r="178" spans="1:3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3"/>
    </row>
    <row r="179" spans="1:3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3"/>
    </row>
    <row r="180" spans="1:3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3"/>
    </row>
    <row r="181" spans="1:3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3"/>
    </row>
    <row r="182" spans="1:3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3"/>
    </row>
    <row r="183" spans="1:3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3"/>
    </row>
    <row r="184" spans="1:3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3"/>
    </row>
    <row r="185" spans="1:3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3"/>
    </row>
    <row r="186" spans="1:3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3"/>
    </row>
    <row r="187" spans="1:3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3"/>
    </row>
    <row r="188" spans="1:3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3"/>
    </row>
    <row r="189" spans="1:3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3"/>
    </row>
    <row r="190" spans="1:3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3"/>
    </row>
    <row r="191" spans="1:3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3"/>
    </row>
    <row r="192" spans="1:3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3"/>
    </row>
    <row r="193" spans="1:3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3"/>
    </row>
    <row r="194" spans="1:3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3"/>
    </row>
    <row r="195" spans="1:3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3"/>
    </row>
    <row r="196" spans="1:3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3"/>
    </row>
    <row r="197" spans="1:3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3"/>
    </row>
    <row r="198" spans="1:3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3"/>
    </row>
    <row r="199" spans="1:3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3"/>
    </row>
    <row r="200" spans="1:3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3"/>
    </row>
    <row r="201" spans="1:3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3"/>
    </row>
    <row r="202" spans="1:3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3"/>
    </row>
    <row r="203" spans="1:3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3"/>
    </row>
    <row r="204" spans="1:3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3"/>
    </row>
    <row r="205" spans="1:3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3"/>
    </row>
    <row r="206" spans="1:3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3"/>
    </row>
    <row r="207" spans="1:3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3"/>
    </row>
    <row r="208" spans="1:3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3"/>
    </row>
    <row r="209" spans="1:3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3"/>
    </row>
    <row r="210" spans="1:3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3"/>
    </row>
    <row r="211" spans="1:3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3"/>
    </row>
    <row r="212" spans="1:3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3"/>
    </row>
    <row r="213" spans="1:3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3"/>
    </row>
    <row r="214" spans="1:3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3"/>
    </row>
    <row r="215" spans="1:3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3"/>
    </row>
    <row r="216" spans="1:3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3"/>
    </row>
    <row r="217" spans="1:3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3"/>
    </row>
    <row r="218" spans="1:3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3"/>
    </row>
    <row r="219" spans="1:3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3"/>
    </row>
    <row r="220" spans="1:3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3"/>
    </row>
    <row r="221" spans="1:36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3"/>
    </row>
    <row r="222" spans="1:36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3"/>
    </row>
    <row r="223" spans="1:36" ht="15.75" customHeight="1"/>
    <row r="224" spans="1:3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5" right="0.75" top="1" bottom="1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J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25" width="7" customWidth="1"/>
    <col min="26" max="26" width="9.6640625" customWidth="1"/>
    <col min="27" max="36" width="11.109375" customWidth="1"/>
  </cols>
  <sheetData>
    <row r="1" spans="1:36" ht="21.75" customHeight="1">
      <c r="A1" s="1" t="s">
        <v>102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24">
      <c r="A2" s="82" t="s">
        <v>4</v>
      </c>
      <c r="B2" s="83">
        <v>2002</v>
      </c>
      <c r="C2" s="84">
        <v>2003</v>
      </c>
      <c r="D2" s="84">
        <v>2004</v>
      </c>
      <c r="E2" s="84">
        <v>2005</v>
      </c>
      <c r="F2" s="84">
        <v>2006</v>
      </c>
      <c r="G2" s="84">
        <v>2007</v>
      </c>
      <c r="H2" s="84">
        <v>2008</v>
      </c>
      <c r="I2" s="84">
        <v>2009</v>
      </c>
      <c r="J2" s="84">
        <v>2010</v>
      </c>
      <c r="K2" s="84">
        <v>2011</v>
      </c>
      <c r="L2" s="84">
        <v>2012</v>
      </c>
      <c r="M2" s="84">
        <v>2013</v>
      </c>
      <c r="N2" s="84">
        <v>2014</v>
      </c>
      <c r="O2" s="84">
        <v>2015</v>
      </c>
      <c r="P2" s="84">
        <v>2016</v>
      </c>
      <c r="Q2" s="84">
        <v>2017</v>
      </c>
      <c r="R2" s="84">
        <v>2018</v>
      </c>
      <c r="S2" s="84">
        <v>2019</v>
      </c>
      <c r="T2" s="84">
        <v>2020</v>
      </c>
      <c r="U2" s="84">
        <v>2021</v>
      </c>
      <c r="V2" s="84">
        <v>2022</v>
      </c>
      <c r="W2" s="84">
        <v>2023</v>
      </c>
      <c r="X2" s="84">
        <v>2024</v>
      </c>
      <c r="Y2" s="84">
        <v>2025</v>
      </c>
      <c r="Z2" s="84" t="s">
        <v>100</v>
      </c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8" customHeight="1">
      <c r="A3" s="9" t="s">
        <v>12</v>
      </c>
      <c r="B3" s="39">
        <v>9.4</v>
      </c>
      <c r="C3" s="85">
        <v>9.5</v>
      </c>
      <c r="D3" s="85">
        <v>9.6999999999999993</v>
      </c>
      <c r="E3" s="85">
        <v>9.5</v>
      </c>
      <c r="F3" s="85">
        <v>9.6</v>
      </c>
      <c r="G3" s="85">
        <v>9.6</v>
      </c>
      <c r="H3" s="85">
        <v>9.6999999999999993</v>
      </c>
      <c r="I3" s="85">
        <v>9.6</v>
      </c>
      <c r="J3" s="85">
        <v>9.4</v>
      </c>
      <c r="K3" s="85">
        <v>9.1</v>
      </c>
      <c r="L3" s="85">
        <v>8.9</v>
      </c>
      <c r="M3" s="85">
        <v>8.9</v>
      </c>
      <c r="N3" s="85">
        <v>8.5</v>
      </c>
      <c r="O3" s="85">
        <v>8.3000000000000007</v>
      </c>
      <c r="P3" s="85">
        <v>8.1</v>
      </c>
      <c r="Q3" s="85">
        <v>7.9</v>
      </c>
      <c r="R3" s="85">
        <v>7.6</v>
      </c>
      <c r="S3" s="85">
        <v>7.3</v>
      </c>
      <c r="T3" s="85">
        <v>7</v>
      </c>
      <c r="U3" s="85">
        <v>6.8</v>
      </c>
      <c r="V3" s="85">
        <v>6.8</v>
      </c>
      <c r="W3" s="85">
        <v>6.7</v>
      </c>
      <c r="X3" s="85">
        <v>6.3</v>
      </c>
      <c r="Y3" s="85">
        <v>6</v>
      </c>
      <c r="Z3" s="92">
        <v>-0.36170212765957449</v>
      </c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8" customHeight="1">
      <c r="A4" s="15" t="s">
        <v>21</v>
      </c>
      <c r="B4" s="49">
        <v>8.5</v>
      </c>
      <c r="C4" s="87">
        <v>8.6</v>
      </c>
      <c r="D4" s="87">
        <v>8.8000000000000007</v>
      </c>
      <c r="E4" s="87">
        <v>8.6999999999999993</v>
      </c>
      <c r="F4" s="87">
        <v>8.8000000000000007</v>
      </c>
      <c r="G4" s="87">
        <v>8.9</v>
      </c>
      <c r="H4" s="87">
        <v>9</v>
      </c>
      <c r="I4" s="87">
        <v>8.9</v>
      </c>
      <c r="J4" s="87">
        <v>8.6999999999999993</v>
      </c>
      <c r="K4" s="87">
        <v>8.6</v>
      </c>
      <c r="L4" s="87">
        <v>8.4</v>
      </c>
      <c r="M4" s="87">
        <v>8.4</v>
      </c>
      <c r="N4" s="87">
        <v>8.1</v>
      </c>
      <c r="O4" s="87">
        <v>7.9</v>
      </c>
      <c r="P4" s="87">
        <v>7.5</v>
      </c>
      <c r="Q4" s="87">
        <v>7.2</v>
      </c>
      <c r="R4" s="87">
        <v>7.1</v>
      </c>
      <c r="S4" s="87">
        <v>6.7</v>
      </c>
      <c r="T4" s="87">
        <v>6.5</v>
      </c>
      <c r="U4" s="87">
        <v>6.3</v>
      </c>
      <c r="V4" s="87">
        <v>6.3</v>
      </c>
      <c r="W4" s="87">
        <v>6.1</v>
      </c>
      <c r="X4" s="87">
        <v>5.8</v>
      </c>
      <c r="Y4" s="87">
        <v>5.6</v>
      </c>
      <c r="Z4" s="93">
        <v>-0.34117647058823541</v>
      </c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8" customHeight="1">
      <c r="A5" s="50" t="s">
        <v>59</v>
      </c>
      <c r="B5" s="49">
        <v>7.1</v>
      </c>
      <c r="C5" s="87">
        <v>7</v>
      </c>
      <c r="D5" s="87">
        <v>7.5</v>
      </c>
      <c r="E5" s="87">
        <v>7.3</v>
      </c>
      <c r="F5" s="87">
        <v>7.7</v>
      </c>
      <c r="G5" s="87">
        <v>7.7</v>
      </c>
      <c r="H5" s="87">
        <v>8</v>
      </c>
      <c r="I5" s="87">
        <v>7.7</v>
      </c>
      <c r="J5" s="87">
        <v>7.5</v>
      </c>
      <c r="K5" s="87">
        <v>7.6</v>
      </c>
      <c r="L5" s="87">
        <v>7.3</v>
      </c>
      <c r="M5" s="87">
        <v>7.3</v>
      </c>
      <c r="N5" s="87">
        <v>6.9</v>
      </c>
      <c r="O5" s="87">
        <v>6.7</v>
      </c>
      <c r="P5" s="87">
        <v>6.6</v>
      </c>
      <c r="Q5" s="87">
        <v>6.5</v>
      </c>
      <c r="R5" s="87">
        <v>6.2</v>
      </c>
      <c r="S5" s="87">
        <v>5.9</v>
      </c>
      <c r="T5" s="87">
        <v>5.6</v>
      </c>
      <c r="U5" s="87">
        <v>5.4</v>
      </c>
      <c r="V5" s="87">
        <v>5.3</v>
      </c>
      <c r="W5" s="87">
        <v>5.6</v>
      </c>
      <c r="X5" s="87">
        <v>5.0999999999999996</v>
      </c>
      <c r="Y5" s="87">
        <v>5.0999999999999996</v>
      </c>
      <c r="Z5" s="94">
        <v>-0.28169014084507038</v>
      </c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8" customHeight="1">
      <c r="A6" s="50" t="s">
        <v>60</v>
      </c>
      <c r="B6" s="39">
        <v>8.4</v>
      </c>
      <c r="C6" s="85">
        <v>8.1</v>
      </c>
      <c r="D6" s="85">
        <v>8.4</v>
      </c>
      <c r="E6" s="85">
        <v>8.6</v>
      </c>
      <c r="F6" s="85">
        <v>8.6</v>
      </c>
      <c r="G6" s="85">
        <v>8.6</v>
      </c>
      <c r="H6" s="85">
        <v>8.8000000000000007</v>
      </c>
      <c r="I6" s="85">
        <v>8.8000000000000007</v>
      </c>
      <c r="J6" s="85">
        <v>8.1999999999999993</v>
      </c>
      <c r="K6" s="85">
        <v>8.1999999999999993</v>
      </c>
      <c r="L6" s="85">
        <v>8.3000000000000007</v>
      </c>
      <c r="M6" s="85">
        <v>8.3000000000000007</v>
      </c>
      <c r="N6" s="85">
        <v>8</v>
      </c>
      <c r="O6" s="85">
        <v>7.6</v>
      </c>
      <c r="P6" s="85">
        <v>7.3</v>
      </c>
      <c r="Q6" s="85">
        <v>7.2</v>
      </c>
      <c r="R6" s="85">
        <v>7.1</v>
      </c>
      <c r="S6" s="85">
        <v>6.3</v>
      </c>
      <c r="T6" s="85">
        <v>6.3</v>
      </c>
      <c r="U6" s="85">
        <v>5.9</v>
      </c>
      <c r="V6" s="85">
        <v>6</v>
      </c>
      <c r="W6" s="85">
        <v>5.9</v>
      </c>
      <c r="X6" s="85">
        <v>5.9</v>
      </c>
      <c r="Y6" s="85">
        <v>5.3</v>
      </c>
      <c r="Z6" s="95">
        <v>-0.36904761904761912</v>
      </c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" customHeight="1">
      <c r="A7" s="26" t="s">
        <v>33</v>
      </c>
      <c r="B7" s="49">
        <v>7.7</v>
      </c>
      <c r="C7" s="87">
        <v>8</v>
      </c>
      <c r="D7" s="87">
        <v>7.5</v>
      </c>
      <c r="E7" s="87">
        <v>7.8</v>
      </c>
      <c r="F7" s="87">
        <v>7.9</v>
      </c>
      <c r="G7" s="87">
        <v>7.8</v>
      </c>
      <c r="H7" s="87">
        <v>7.8</v>
      </c>
      <c r="I7" s="87">
        <v>7.5</v>
      </c>
      <c r="J7" s="87">
        <v>7.1</v>
      </c>
      <c r="K7" s="87">
        <v>7</v>
      </c>
      <c r="L7" s="87">
        <v>7.1</v>
      </c>
      <c r="M7" s="87">
        <v>7.1</v>
      </c>
      <c r="N7" s="87">
        <v>6.5</v>
      </c>
      <c r="O7" s="87">
        <v>6.7</v>
      </c>
      <c r="P7" s="87">
        <v>5.9</v>
      </c>
      <c r="Q7" s="87">
        <v>6.1</v>
      </c>
      <c r="R7" s="87">
        <v>5.6</v>
      </c>
      <c r="S7" s="87">
        <v>5.4</v>
      </c>
      <c r="T7" s="87">
        <v>5.3</v>
      </c>
      <c r="U7" s="87">
        <v>5</v>
      </c>
      <c r="V7" s="87">
        <v>5.2</v>
      </c>
      <c r="W7" s="87">
        <v>4.9000000000000004</v>
      </c>
      <c r="X7" s="87">
        <v>4.7</v>
      </c>
      <c r="Y7" s="87">
        <v>4.7</v>
      </c>
      <c r="Z7" s="96">
        <v>-0.38961038961038957</v>
      </c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8" customHeight="1">
      <c r="A8" s="50" t="s">
        <v>63</v>
      </c>
      <c r="B8" s="39">
        <v>8.9</v>
      </c>
      <c r="C8" s="85">
        <v>8.8000000000000007</v>
      </c>
      <c r="D8" s="85">
        <v>9.3000000000000007</v>
      </c>
      <c r="E8" s="85">
        <v>9.1</v>
      </c>
      <c r="F8" s="85">
        <v>9.1999999999999993</v>
      </c>
      <c r="G8" s="85">
        <v>9.3000000000000007</v>
      </c>
      <c r="H8" s="85">
        <v>9.5</v>
      </c>
      <c r="I8" s="85">
        <v>9.6</v>
      </c>
      <c r="J8" s="85">
        <v>9.3000000000000007</v>
      </c>
      <c r="K8" s="85">
        <v>9.1</v>
      </c>
      <c r="L8" s="85">
        <v>9</v>
      </c>
      <c r="M8" s="85">
        <v>9</v>
      </c>
      <c r="N8" s="85">
        <v>8.9</v>
      </c>
      <c r="O8" s="85">
        <v>8.6999999999999993</v>
      </c>
      <c r="P8" s="85">
        <v>8.3000000000000007</v>
      </c>
      <c r="Q8" s="85">
        <v>8.1999999999999993</v>
      </c>
      <c r="R8" s="85">
        <v>8</v>
      </c>
      <c r="S8" s="85">
        <v>7.6</v>
      </c>
      <c r="T8" s="85">
        <v>7.4</v>
      </c>
      <c r="U8" s="85">
        <v>7.2</v>
      </c>
      <c r="V8" s="85">
        <v>7.3</v>
      </c>
      <c r="W8" s="85">
        <v>6.8</v>
      </c>
      <c r="X8" s="85">
        <v>6.6</v>
      </c>
      <c r="Y8" s="85">
        <v>6.5</v>
      </c>
      <c r="Z8" s="95">
        <v>-0.26966292134831471</v>
      </c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50" t="s">
        <v>65</v>
      </c>
      <c r="B9" s="49">
        <v>8.9</v>
      </c>
      <c r="C9" s="87">
        <v>8.8000000000000007</v>
      </c>
      <c r="D9" s="87">
        <v>8.9</v>
      </c>
      <c r="E9" s="87">
        <v>8.9</v>
      </c>
      <c r="F9" s="87">
        <v>9.3000000000000007</v>
      </c>
      <c r="G9" s="87">
        <v>9.4</v>
      </c>
      <c r="H9" s="87">
        <v>9.3000000000000007</v>
      </c>
      <c r="I9" s="87">
        <v>9.1999999999999993</v>
      </c>
      <c r="J9" s="87">
        <v>9.1999999999999993</v>
      </c>
      <c r="K9" s="87">
        <v>9.1</v>
      </c>
      <c r="L9" s="87">
        <v>8.8000000000000007</v>
      </c>
      <c r="M9" s="87">
        <v>8.8000000000000007</v>
      </c>
      <c r="N9" s="87">
        <v>8.6</v>
      </c>
      <c r="O9" s="87">
        <v>8.1</v>
      </c>
      <c r="P9" s="87">
        <v>7.7</v>
      </c>
      <c r="Q9" s="87">
        <v>7.6</v>
      </c>
      <c r="R9" s="87">
        <v>7.4</v>
      </c>
      <c r="S9" s="87">
        <v>7.1</v>
      </c>
      <c r="T9" s="87">
        <v>6.9</v>
      </c>
      <c r="U9" s="87">
        <v>6.6</v>
      </c>
      <c r="V9" s="87">
        <v>6.5</v>
      </c>
      <c r="W9" s="87">
        <v>6.5</v>
      </c>
      <c r="X9" s="87">
        <v>6.1</v>
      </c>
      <c r="Y9" s="87">
        <v>6</v>
      </c>
      <c r="Z9" s="94">
        <v>-0.3258426966292135</v>
      </c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8" customHeight="1">
      <c r="A10" s="50" t="s">
        <v>67</v>
      </c>
      <c r="B10" s="39">
        <v>8.8000000000000007</v>
      </c>
      <c r="C10" s="85">
        <v>8.9</v>
      </c>
      <c r="D10" s="85">
        <v>9.1</v>
      </c>
      <c r="E10" s="85">
        <v>9</v>
      </c>
      <c r="F10" s="85">
        <v>9.1</v>
      </c>
      <c r="G10" s="85">
        <v>9.1999999999999993</v>
      </c>
      <c r="H10" s="85">
        <v>9.4</v>
      </c>
      <c r="I10" s="85">
        <v>9.1999999999999993</v>
      </c>
      <c r="J10" s="85">
        <v>9</v>
      </c>
      <c r="K10" s="85">
        <v>8.8000000000000007</v>
      </c>
      <c r="L10" s="85">
        <v>8.6</v>
      </c>
      <c r="M10" s="85">
        <v>8.6</v>
      </c>
      <c r="N10" s="85">
        <v>8.3000000000000007</v>
      </c>
      <c r="O10" s="85">
        <v>8</v>
      </c>
      <c r="P10" s="85">
        <v>7.7</v>
      </c>
      <c r="Q10" s="85">
        <v>7.3</v>
      </c>
      <c r="R10" s="85">
        <v>7.2</v>
      </c>
      <c r="S10" s="85">
        <v>6.8</v>
      </c>
      <c r="T10" s="85">
        <v>6.5</v>
      </c>
      <c r="U10" s="85">
        <v>6.4</v>
      </c>
      <c r="V10" s="85">
        <v>6.3</v>
      </c>
      <c r="W10" s="85">
        <v>6.1</v>
      </c>
      <c r="X10" s="85">
        <v>5.8</v>
      </c>
      <c r="Y10" s="85">
        <v>5.5</v>
      </c>
      <c r="Z10" s="95">
        <v>-0.37500000000000011</v>
      </c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8" customHeight="1">
      <c r="A11" s="50" t="s">
        <v>98</v>
      </c>
      <c r="B11" s="49">
        <v>7.6</v>
      </c>
      <c r="C11" s="87">
        <v>8.3000000000000007</v>
      </c>
      <c r="D11" s="87">
        <v>8.3000000000000007</v>
      </c>
      <c r="E11" s="87">
        <v>7.7</v>
      </c>
      <c r="F11" s="87">
        <v>8.1999999999999993</v>
      </c>
      <c r="G11" s="87">
        <v>7.7</v>
      </c>
      <c r="H11" s="87">
        <v>7.8</v>
      </c>
      <c r="I11" s="87">
        <v>8.1</v>
      </c>
      <c r="J11" s="87">
        <v>7.8</v>
      </c>
      <c r="K11" s="87">
        <v>7.6</v>
      </c>
      <c r="L11" s="87">
        <v>7.3</v>
      </c>
      <c r="M11" s="87">
        <v>7.3</v>
      </c>
      <c r="N11" s="87">
        <v>6.8</v>
      </c>
      <c r="O11" s="87">
        <v>7</v>
      </c>
      <c r="P11" s="87">
        <v>6.5</v>
      </c>
      <c r="Q11" s="87">
        <v>6</v>
      </c>
      <c r="R11" s="87">
        <v>5.7</v>
      </c>
      <c r="S11" s="87">
        <v>5.4</v>
      </c>
      <c r="T11" s="87">
        <v>5.2</v>
      </c>
      <c r="U11" s="87">
        <v>5.5</v>
      </c>
      <c r="V11" s="87">
        <v>5.7</v>
      </c>
      <c r="W11" s="87">
        <v>5</v>
      </c>
      <c r="X11" s="87">
        <v>4.9000000000000004</v>
      </c>
      <c r="Y11" s="87">
        <v>4.9000000000000004</v>
      </c>
      <c r="Z11" s="94">
        <v>-0.35526315789473678</v>
      </c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8" customHeight="1">
      <c r="A12" s="50" t="s">
        <v>70</v>
      </c>
      <c r="B12" s="39">
        <v>7.6</v>
      </c>
      <c r="C12" s="85">
        <v>7.8</v>
      </c>
      <c r="D12" s="85">
        <v>7.8</v>
      </c>
      <c r="E12" s="85">
        <v>7.7</v>
      </c>
      <c r="F12" s="85">
        <v>7.7</v>
      </c>
      <c r="G12" s="85">
        <v>8.3000000000000007</v>
      </c>
      <c r="H12" s="85">
        <v>7.7</v>
      </c>
      <c r="I12" s="85">
        <v>7.8</v>
      </c>
      <c r="J12" s="85">
        <v>7.6</v>
      </c>
      <c r="K12" s="85">
        <v>7.4</v>
      </c>
      <c r="L12" s="85">
        <v>7.8</v>
      </c>
      <c r="M12" s="85">
        <v>7.8</v>
      </c>
      <c r="N12" s="85">
        <v>7.2</v>
      </c>
      <c r="O12" s="85">
        <v>7.2</v>
      </c>
      <c r="P12" s="85">
        <v>6.7</v>
      </c>
      <c r="Q12" s="85">
        <v>6.7</v>
      </c>
      <c r="R12" s="85">
        <v>6.5</v>
      </c>
      <c r="S12" s="85">
        <v>6.3</v>
      </c>
      <c r="T12" s="85">
        <v>6.1</v>
      </c>
      <c r="U12" s="85">
        <v>6</v>
      </c>
      <c r="V12" s="85">
        <v>6</v>
      </c>
      <c r="W12" s="85">
        <v>5.9</v>
      </c>
      <c r="X12" s="85">
        <v>5.4</v>
      </c>
      <c r="Y12" s="85">
        <v>5.7</v>
      </c>
      <c r="Z12" s="95">
        <v>-0.24999999999999989</v>
      </c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3.2">
      <c r="A13" s="38" t="s">
        <v>62</v>
      </c>
    </row>
    <row r="14" spans="1:36" ht="13.2">
      <c r="A14" s="38" t="s">
        <v>104</v>
      </c>
    </row>
    <row r="15" spans="1:36" ht="13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97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3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5.75" customHeight="1">
      <c r="A20" s="3"/>
      <c r="B20" s="3"/>
      <c r="C20" s="3"/>
      <c r="D20" s="3"/>
      <c r="E20" s="3"/>
      <c r="F20" s="3" t="s">
        <v>105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98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98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98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98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98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98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98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99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5.75" customHeight="1"/>
    <row r="224" spans="1:3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5" right="0.75" top="1" bottom="1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J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25" width="7" customWidth="1"/>
    <col min="26" max="26" width="9.6640625" customWidth="1"/>
    <col min="27" max="36" width="11.109375" customWidth="1"/>
  </cols>
  <sheetData>
    <row r="1" spans="1:36" ht="21.75" customHeight="1">
      <c r="A1" s="1" t="s">
        <v>106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24">
      <c r="A2" s="82" t="s">
        <v>4</v>
      </c>
      <c r="B2" s="83">
        <v>2002</v>
      </c>
      <c r="C2" s="84">
        <v>2003</v>
      </c>
      <c r="D2" s="84">
        <v>2004</v>
      </c>
      <c r="E2" s="84">
        <v>2005</v>
      </c>
      <c r="F2" s="84">
        <v>2006</v>
      </c>
      <c r="G2" s="84">
        <v>2007</v>
      </c>
      <c r="H2" s="84">
        <v>2008</v>
      </c>
      <c r="I2" s="84">
        <v>2009</v>
      </c>
      <c r="J2" s="84">
        <v>2010</v>
      </c>
      <c r="K2" s="84">
        <v>2011</v>
      </c>
      <c r="L2" s="84">
        <v>2012</v>
      </c>
      <c r="M2" s="84">
        <v>2013</v>
      </c>
      <c r="N2" s="84">
        <v>2014</v>
      </c>
      <c r="O2" s="84">
        <v>2015</v>
      </c>
      <c r="P2" s="84">
        <v>2016</v>
      </c>
      <c r="Q2" s="84">
        <v>2017</v>
      </c>
      <c r="R2" s="84">
        <v>2018</v>
      </c>
      <c r="S2" s="84">
        <v>2019</v>
      </c>
      <c r="T2" s="84">
        <v>2020</v>
      </c>
      <c r="U2" s="84">
        <v>2021</v>
      </c>
      <c r="V2" s="84">
        <v>2022</v>
      </c>
      <c r="W2" s="84">
        <v>2023</v>
      </c>
      <c r="X2" s="84">
        <v>2024</v>
      </c>
      <c r="Y2" s="84">
        <v>2025</v>
      </c>
      <c r="Z2" s="84" t="s">
        <v>100</v>
      </c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8" customHeight="1">
      <c r="A3" s="9" t="s">
        <v>12</v>
      </c>
      <c r="B3" s="39">
        <v>3.7</v>
      </c>
      <c r="C3" s="85">
        <v>8.1999999999999993</v>
      </c>
      <c r="D3" s="85">
        <v>7.2</v>
      </c>
      <c r="E3" s="85">
        <v>4.4000000000000004</v>
      </c>
      <c r="F3" s="85">
        <v>3.8</v>
      </c>
      <c r="G3" s="85">
        <v>8.5</v>
      </c>
      <c r="H3" s="85">
        <v>7.2</v>
      </c>
      <c r="I3" s="85">
        <v>4.9000000000000004</v>
      </c>
      <c r="J3" s="85">
        <v>4.7</v>
      </c>
      <c r="K3" s="85">
        <v>3.4</v>
      </c>
      <c r="L3" s="85">
        <v>4.2</v>
      </c>
      <c r="M3" s="85">
        <v>2.6</v>
      </c>
      <c r="N3" s="85">
        <v>0.8</v>
      </c>
      <c r="O3" s="85">
        <v>0.5</v>
      </c>
      <c r="P3" s="85">
        <v>0.7</v>
      </c>
      <c r="Q3" s="85">
        <v>1</v>
      </c>
      <c r="R3" s="85">
        <v>1.2</v>
      </c>
      <c r="S3" s="85">
        <v>0.4</v>
      </c>
      <c r="T3" s="85">
        <v>-1.1000000000000001</v>
      </c>
      <c r="U3" s="85">
        <v>1.6</v>
      </c>
      <c r="V3" s="85">
        <v>4.4000000000000004</v>
      </c>
      <c r="W3" s="85">
        <v>4.8</v>
      </c>
      <c r="X3" s="85">
        <v>4.0999999999999996</v>
      </c>
      <c r="Y3" s="85">
        <v>5</v>
      </c>
      <c r="Z3" s="92">
        <v>0.35135135135135132</v>
      </c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8" customHeight="1">
      <c r="A4" s="15" t="s">
        <v>21</v>
      </c>
      <c r="B4" s="49">
        <v>5.2</v>
      </c>
      <c r="C4" s="87">
        <v>12.4</v>
      </c>
      <c r="D4" s="87">
        <v>7.6</v>
      </c>
      <c r="E4" s="87">
        <v>5.3</v>
      </c>
      <c r="F4" s="87">
        <v>4.5</v>
      </c>
      <c r="G4" s="87">
        <v>14.1</v>
      </c>
      <c r="H4" s="87">
        <v>9.3000000000000007</v>
      </c>
      <c r="I4" s="87">
        <v>5.3</v>
      </c>
      <c r="J4" s="87">
        <v>4.5</v>
      </c>
      <c r="K4" s="87">
        <v>3.9</v>
      </c>
      <c r="L4" s="87">
        <v>5.0999999999999996</v>
      </c>
      <c r="M4" s="87">
        <v>2.2000000000000002</v>
      </c>
      <c r="N4" s="87">
        <v>-0.6</v>
      </c>
      <c r="O4" s="87">
        <v>0.4</v>
      </c>
      <c r="P4" s="87">
        <v>1.2</v>
      </c>
      <c r="Q4" s="87">
        <v>0.5</v>
      </c>
      <c r="R4" s="87">
        <v>0.8</v>
      </c>
      <c r="S4" s="87">
        <v>1.5</v>
      </c>
      <c r="T4" s="87">
        <v>0.6</v>
      </c>
      <c r="U4" s="87">
        <v>2.6</v>
      </c>
      <c r="V4" s="87">
        <v>6.1</v>
      </c>
      <c r="W4" s="87">
        <v>7.6</v>
      </c>
      <c r="X4" s="87">
        <v>7.5</v>
      </c>
      <c r="Y4" s="87">
        <v>7.6</v>
      </c>
      <c r="Z4" s="93">
        <v>0.4615384615384614</v>
      </c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8" customHeight="1">
      <c r="A5" s="50" t="s">
        <v>59</v>
      </c>
      <c r="B5" s="49">
        <v>7.4</v>
      </c>
      <c r="C5" s="87">
        <v>17.600000000000001</v>
      </c>
      <c r="D5" s="87">
        <v>11.5</v>
      </c>
      <c r="E5" s="87">
        <v>11.1</v>
      </c>
      <c r="F5" s="87">
        <v>7.2</v>
      </c>
      <c r="G5" s="87">
        <v>16.600000000000001</v>
      </c>
      <c r="H5" s="87">
        <v>13.5</v>
      </c>
      <c r="I5" s="87">
        <v>6.9</v>
      </c>
      <c r="J5" s="87">
        <v>8.1999999999999993</v>
      </c>
      <c r="K5" s="87">
        <v>6.3</v>
      </c>
      <c r="L5" s="87">
        <v>5.4</v>
      </c>
      <c r="M5" s="87">
        <v>5.5</v>
      </c>
      <c r="N5" s="87">
        <v>2</v>
      </c>
      <c r="O5" s="87">
        <v>1.1000000000000001</v>
      </c>
      <c r="P5" s="87">
        <v>2.8</v>
      </c>
      <c r="Q5" s="87">
        <v>2.9</v>
      </c>
      <c r="R5" s="87">
        <v>1.7</v>
      </c>
      <c r="S5" s="87">
        <v>2.2000000000000002</v>
      </c>
      <c r="T5" s="87">
        <v>-5.6</v>
      </c>
      <c r="U5" s="87">
        <v>4.5999999999999996</v>
      </c>
      <c r="V5" s="87">
        <v>8.6999999999999993</v>
      </c>
      <c r="W5" s="87">
        <v>9.8000000000000007</v>
      </c>
      <c r="X5" s="87">
        <v>10.9</v>
      </c>
      <c r="Y5" s="87">
        <v>11.3</v>
      </c>
      <c r="Z5" s="94">
        <v>0.52702702702702708</v>
      </c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8" customHeight="1">
      <c r="A6" s="50" t="s">
        <v>60</v>
      </c>
      <c r="B6" s="39">
        <v>8.1</v>
      </c>
      <c r="C6" s="85">
        <v>17.600000000000001</v>
      </c>
      <c r="D6" s="85">
        <v>9.1</v>
      </c>
      <c r="E6" s="85">
        <v>9.9</v>
      </c>
      <c r="F6" s="85">
        <v>7.9</v>
      </c>
      <c r="G6" s="85">
        <v>18.7</v>
      </c>
      <c r="H6" s="85">
        <v>12.8</v>
      </c>
      <c r="I6" s="85">
        <v>6.7</v>
      </c>
      <c r="J6" s="85">
        <v>5.5</v>
      </c>
      <c r="K6" s="85">
        <v>4.9000000000000004</v>
      </c>
      <c r="L6" s="85">
        <v>6.8</v>
      </c>
      <c r="M6" s="85">
        <v>2.5</v>
      </c>
      <c r="N6" s="85">
        <v>-1</v>
      </c>
      <c r="O6" s="85">
        <v>-2.2000000000000002</v>
      </c>
      <c r="P6" s="85">
        <v>2</v>
      </c>
      <c r="Q6" s="85">
        <v>2.7</v>
      </c>
      <c r="R6" s="85">
        <v>1.1000000000000001</v>
      </c>
      <c r="S6" s="85">
        <v>0.6</v>
      </c>
      <c r="T6" s="85">
        <v>-0.9</v>
      </c>
      <c r="U6" s="85">
        <v>3.8</v>
      </c>
      <c r="V6" s="85">
        <v>8.3000000000000007</v>
      </c>
      <c r="W6" s="85">
        <v>7.1</v>
      </c>
      <c r="X6" s="85">
        <v>7.4</v>
      </c>
      <c r="Y6" s="85">
        <v>7.2</v>
      </c>
      <c r="Z6" s="95">
        <v>-0.11111111111111099</v>
      </c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" customHeight="1">
      <c r="A7" s="26" t="s">
        <v>33</v>
      </c>
      <c r="B7" s="49">
        <v>6.2</v>
      </c>
      <c r="C7" s="87">
        <v>9.1</v>
      </c>
      <c r="D7" s="87">
        <v>4.0999999999999996</v>
      </c>
      <c r="E7" s="87">
        <v>2</v>
      </c>
      <c r="F7" s="87">
        <v>0.9</v>
      </c>
      <c r="G7" s="87">
        <v>5.7</v>
      </c>
      <c r="H7" s="87">
        <v>3.4</v>
      </c>
      <c r="I7" s="87">
        <v>1.3</v>
      </c>
      <c r="J7" s="87">
        <v>-1</v>
      </c>
      <c r="K7" s="87">
        <v>1.5</v>
      </c>
      <c r="L7" s="87">
        <v>1.3</v>
      </c>
      <c r="M7" s="87">
        <v>0.3</v>
      </c>
      <c r="N7" s="87">
        <v>-0.2</v>
      </c>
      <c r="O7" s="87">
        <v>-0.2</v>
      </c>
      <c r="P7" s="87">
        <v>1.7</v>
      </c>
      <c r="Q7" s="87">
        <v>0.8</v>
      </c>
      <c r="R7" s="87">
        <v>1</v>
      </c>
      <c r="S7" s="87">
        <v>2</v>
      </c>
      <c r="T7" s="87">
        <v>-7</v>
      </c>
      <c r="U7" s="87">
        <v>5.7</v>
      </c>
      <c r="V7" s="87">
        <v>5.2</v>
      </c>
      <c r="W7" s="87">
        <v>6.5</v>
      </c>
      <c r="X7" s="87">
        <v>8.1</v>
      </c>
      <c r="Y7" s="87">
        <v>9.1</v>
      </c>
      <c r="Z7" s="96">
        <v>0.46774193548387089</v>
      </c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8" customHeight="1">
      <c r="A8" s="50" t="s">
        <v>63</v>
      </c>
      <c r="B8" s="39">
        <v>8.5</v>
      </c>
      <c r="C8" s="85">
        <v>12.5</v>
      </c>
      <c r="D8" s="85">
        <v>9</v>
      </c>
      <c r="E8" s="85">
        <v>5.7</v>
      </c>
      <c r="F8" s="85">
        <v>5.2</v>
      </c>
      <c r="G8" s="85">
        <v>14.6</v>
      </c>
      <c r="H8" s="85">
        <v>11.1</v>
      </c>
      <c r="I8" s="85">
        <v>6.9</v>
      </c>
      <c r="J8" s="85">
        <v>5.2</v>
      </c>
      <c r="K8" s="85">
        <v>5.2</v>
      </c>
      <c r="L8" s="85">
        <v>4.7</v>
      </c>
      <c r="M8" s="85">
        <v>2.9</v>
      </c>
      <c r="N8" s="85">
        <v>1.9</v>
      </c>
      <c r="O8" s="85">
        <v>0.8</v>
      </c>
      <c r="P8" s="85">
        <v>1.1000000000000001</v>
      </c>
      <c r="Q8" s="85">
        <v>3</v>
      </c>
      <c r="R8" s="85">
        <v>2.1</v>
      </c>
      <c r="S8" s="85">
        <v>2.2999999999999998</v>
      </c>
      <c r="T8" s="85">
        <v>0</v>
      </c>
      <c r="U8" s="85">
        <v>2.7</v>
      </c>
      <c r="V8" s="85">
        <v>7.7</v>
      </c>
      <c r="W8" s="85">
        <v>7.5</v>
      </c>
      <c r="X8" s="85">
        <v>5.2</v>
      </c>
      <c r="Y8" s="85">
        <v>6.4</v>
      </c>
      <c r="Z8" s="95">
        <v>-0.24705882352941169</v>
      </c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50" t="s">
        <v>65</v>
      </c>
      <c r="B9" s="49">
        <v>7.6</v>
      </c>
      <c r="C9" s="87">
        <v>15.9</v>
      </c>
      <c r="D9" s="87">
        <v>9.5</v>
      </c>
      <c r="E9" s="87">
        <v>6.3</v>
      </c>
      <c r="F9" s="87">
        <v>6.9</v>
      </c>
      <c r="G9" s="87">
        <v>13.2</v>
      </c>
      <c r="H9" s="87">
        <v>13.5</v>
      </c>
      <c r="I9" s="87">
        <v>6.7</v>
      </c>
      <c r="J9" s="87">
        <v>7</v>
      </c>
      <c r="K9" s="87">
        <v>2.8</v>
      </c>
      <c r="L9" s="87">
        <v>5.2</v>
      </c>
      <c r="M9" s="87">
        <v>1.3</v>
      </c>
      <c r="N9" s="87">
        <v>0</v>
      </c>
      <c r="O9" s="87">
        <v>0</v>
      </c>
      <c r="P9" s="87">
        <v>1.3</v>
      </c>
      <c r="Q9" s="87">
        <v>2</v>
      </c>
      <c r="R9" s="87">
        <v>2.2000000000000002</v>
      </c>
      <c r="S9" s="87">
        <v>1.9</v>
      </c>
      <c r="T9" s="87">
        <v>2</v>
      </c>
      <c r="U9" s="87">
        <v>2.8</v>
      </c>
      <c r="V9" s="87">
        <v>7.6</v>
      </c>
      <c r="W9" s="87">
        <v>9.4</v>
      </c>
      <c r="X9" s="87">
        <v>8.1999999999999993</v>
      </c>
      <c r="Y9" s="87">
        <v>10.5</v>
      </c>
      <c r="Z9" s="94">
        <v>0.38157894736842107</v>
      </c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8" customHeight="1">
      <c r="A10" s="50" t="s">
        <v>67</v>
      </c>
      <c r="B10" s="39">
        <v>3.3</v>
      </c>
      <c r="C10" s="85">
        <v>11</v>
      </c>
      <c r="D10" s="85">
        <v>6.4</v>
      </c>
      <c r="E10" s="85">
        <v>3.9</v>
      </c>
      <c r="F10" s="85">
        <v>3.5</v>
      </c>
      <c r="G10" s="85">
        <v>14.7</v>
      </c>
      <c r="H10" s="85">
        <v>7.8</v>
      </c>
      <c r="I10" s="85">
        <v>4.5</v>
      </c>
      <c r="J10" s="85">
        <v>3.6</v>
      </c>
      <c r="K10" s="85">
        <v>3.7</v>
      </c>
      <c r="L10" s="85">
        <v>5.6</v>
      </c>
      <c r="M10" s="85">
        <v>1.7</v>
      </c>
      <c r="N10" s="85">
        <v>-1.9</v>
      </c>
      <c r="O10" s="85">
        <v>0.6</v>
      </c>
      <c r="P10" s="85">
        <v>0.8</v>
      </c>
      <c r="Q10" s="85">
        <v>-1.2</v>
      </c>
      <c r="R10" s="85">
        <v>0</v>
      </c>
      <c r="S10" s="85">
        <v>1.1000000000000001</v>
      </c>
      <c r="T10" s="85">
        <v>2.7</v>
      </c>
      <c r="U10" s="85">
        <v>4.5999999999999996</v>
      </c>
      <c r="V10" s="85">
        <v>4.4000000000000004</v>
      </c>
      <c r="W10" s="85">
        <v>7.1</v>
      </c>
      <c r="X10" s="85">
        <v>7.5</v>
      </c>
      <c r="Y10" s="85">
        <v>6.7</v>
      </c>
      <c r="Z10" s="95">
        <v>1.0303030303030301</v>
      </c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8" customHeight="1">
      <c r="A11" s="50" t="s">
        <v>98</v>
      </c>
      <c r="B11" s="49">
        <v>5.2</v>
      </c>
      <c r="C11" s="87">
        <v>10</v>
      </c>
      <c r="D11" s="87">
        <v>8.5</v>
      </c>
      <c r="E11" s="87">
        <v>4.5999999999999996</v>
      </c>
      <c r="F11" s="87">
        <v>3.6</v>
      </c>
      <c r="G11" s="87">
        <v>7.3</v>
      </c>
      <c r="H11" s="87">
        <v>5.9</v>
      </c>
      <c r="I11" s="87">
        <v>4.5</v>
      </c>
      <c r="J11" s="87">
        <v>3.2</v>
      </c>
      <c r="K11" s="87">
        <v>2.2000000000000002</v>
      </c>
      <c r="L11" s="87">
        <v>2.2000000000000002</v>
      </c>
      <c r="M11" s="87">
        <v>1.7</v>
      </c>
      <c r="N11" s="87">
        <v>0.4</v>
      </c>
      <c r="O11" s="87">
        <v>0.7</v>
      </c>
      <c r="P11" s="87">
        <v>2.1</v>
      </c>
      <c r="Q11" s="87">
        <v>3.1</v>
      </c>
      <c r="R11" s="87">
        <v>1.5</v>
      </c>
      <c r="S11" s="87">
        <v>0.5</v>
      </c>
      <c r="T11" s="87">
        <v>0.3</v>
      </c>
      <c r="U11" s="87">
        <v>3.1</v>
      </c>
      <c r="V11" s="87">
        <v>7.6</v>
      </c>
      <c r="W11" s="87">
        <v>7.5</v>
      </c>
      <c r="X11" s="87">
        <v>4.5</v>
      </c>
      <c r="Y11" s="87">
        <v>4.4000000000000004</v>
      </c>
      <c r="Z11" s="94">
        <v>-0.1538461538461538</v>
      </c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8" customHeight="1">
      <c r="A12" s="50" t="s">
        <v>70</v>
      </c>
      <c r="B12" s="39">
        <v>4.0999999999999996</v>
      </c>
      <c r="C12" s="85">
        <v>11</v>
      </c>
      <c r="D12" s="85">
        <v>7.3</v>
      </c>
      <c r="E12" s="85">
        <v>4.4000000000000004</v>
      </c>
      <c r="F12" s="85">
        <v>3.7</v>
      </c>
      <c r="G12" s="85">
        <v>10.1</v>
      </c>
      <c r="H12" s="85">
        <v>7.4</v>
      </c>
      <c r="I12" s="85">
        <v>5.3</v>
      </c>
      <c r="J12" s="85">
        <v>4.8</v>
      </c>
      <c r="K12" s="85">
        <v>1.8</v>
      </c>
      <c r="L12" s="85">
        <v>2.7</v>
      </c>
      <c r="M12" s="85">
        <v>1.2</v>
      </c>
      <c r="N12" s="85">
        <v>-0.7</v>
      </c>
      <c r="O12" s="85">
        <v>-0.2</v>
      </c>
      <c r="P12" s="85">
        <v>1</v>
      </c>
      <c r="Q12" s="85">
        <v>0.7</v>
      </c>
      <c r="R12" s="85">
        <v>0</v>
      </c>
      <c r="S12" s="85">
        <v>1.9</v>
      </c>
      <c r="T12" s="85">
        <v>-3.8</v>
      </c>
      <c r="U12" s="85">
        <v>6.2</v>
      </c>
      <c r="V12" s="85">
        <v>8.1999999999999993</v>
      </c>
      <c r="W12" s="85">
        <v>8.5</v>
      </c>
      <c r="X12" s="85">
        <v>9.5</v>
      </c>
      <c r="Y12" s="85">
        <v>10.1</v>
      </c>
      <c r="Z12" s="95">
        <v>1.4634146341463421</v>
      </c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3.2">
      <c r="A13" s="38" t="s">
        <v>62</v>
      </c>
    </row>
    <row r="14" spans="1:36" ht="13.2">
      <c r="A14" s="38" t="s">
        <v>108</v>
      </c>
    </row>
    <row r="15" spans="1:36" ht="36" customHeigh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36" customHeigh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5.75" customHeight="1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103"/>
      <c r="P18" s="103"/>
      <c r="Q18" s="6"/>
      <c r="R18" s="103"/>
      <c r="S18" s="10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03"/>
      <c r="P19" s="103"/>
      <c r="Q19" s="6"/>
      <c r="R19" s="103"/>
      <c r="S19" s="10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103"/>
      <c r="P20" s="103"/>
      <c r="Q20" s="6"/>
      <c r="R20" s="103"/>
      <c r="S20" s="10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03"/>
      <c r="P21" s="103"/>
      <c r="Q21" s="6"/>
      <c r="R21" s="103"/>
      <c r="S21" s="10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103"/>
      <c r="P22" s="103"/>
      <c r="Q22" s="6"/>
      <c r="R22" s="103"/>
      <c r="S22" s="10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03"/>
      <c r="P23" s="103"/>
      <c r="Q23" s="6"/>
      <c r="R23" s="103"/>
      <c r="S23" s="10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103"/>
      <c r="P24" s="103"/>
      <c r="Q24" s="6"/>
      <c r="R24" s="103"/>
      <c r="S24" s="10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03"/>
      <c r="P25" s="103"/>
      <c r="Q25" s="6"/>
      <c r="R25" s="103"/>
      <c r="S25" s="10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03"/>
      <c r="P26" s="103"/>
      <c r="Q26" s="6"/>
      <c r="R26" s="10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5.75" customHeight="1"/>
    <row r="224" spans="1:3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5" right="0.75" top="1" bottom="1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J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25" width="7" customWidth="1"/>
    <col min="26" max="26" width="9.6640625" customWidth="1"/>
    <col min="27" max="36" width="11.109375" customWidth="1"/>
  </cols>
  <sheetData>
    <row r="1" spans="1:36" ht="21.75" customHeight="1">
      <c r="A1" s="1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24">
      <c r="A2" s="82" t="s">
        <v>4</v>
      </c>
      <c r="B2" s="83">
        <v>2002</v>
      </c>
      <c r="C2" s="84">
        <v>2003</v>
      </c>
      <c r="D2" s="84">
        <v>2004</v>
      </c>
      <c r="E2" s="84">
        <v>2005</v>
      </c>
      <c r="F2" s="84">
        <v>2006</v>
      </c>
      <c r="G2" s="84">
        <v>2007</v>
      </c>
      <c r="H2" s="84">
        <v>2008</v>
      </c>
      <c r="I2" s="84">
        <v>2009</v>
      </c>
      <c r="J2" s="84">
        <v>2010</v>
      </c>
      <c r="K2" s="84">
        <v>2011</v>
      </c>
      <c r="L2" s="84">
        <v>2012</v>
      </c>
      <c r="M2" s="84">
        <v>2013</v>
      </c>
      <c r="N2" s="84">
        <v>2014</v>
      </c>
      <c r="O2" s="84">
        <v>2015</v>
      </c>
      <c r="P2" s="84">
        <v>2016</v>
      </c>
      <c r="Q2" s="84">
        <v>2017</v>
      </c>
      <c r="R2" s="84">
        <v>2018</v>
      </c>
      <c r="S2" s="84">
        <v>2019</v>
      </c>
      <c r="T2" s="84">
        <v>2020</v>
      </c>
      <c r="U2" s="84">
        <v>2021</v>
      </c>
      <c r="V2" s="84">
        <v>2022</v>
      </c>
      <c r="W2" s="84">
        <v>2023</v>
      </c>
      <c r="X2" s="84">
        <v>2024</v>
      </c>
      <c r="Y2" s="84">
        <v>2025</v>
      </c>
      <c r="Z2" s="102" t="s">
        <v>100</v>
      </c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8" customHeight="1">
      <c r="A3" s="9" t="s">
        <v>12</v>
      </c>
      <c r="B3" s="39">
        <v>30.5</v>
      </c>
      <c r="C3" s="85">
        <v>30.7</v>
      </c>
      <c r="D3" s="85">
        <v>30.7</v>
      </c>
      <c r="E3" s="85">
        <v>30.8</v>
      </c>
      <c r="F3" s="85">
        <v>30.9</v>
      </c>
      <c r="G3" s="85">
        <v>31</v>
      </c>
      <c r="H3" s="85">
        <v>31</v>
      </c>
      <c r="I3" s="85">
        <v>31.1</v>
      </c>
      <c r="J3" s="85">
        <v>31.2</v>
      </c>
      <c r="K3" s="85">
        <v>31.3</v>
      </c>
      <c r="L3" s="85">
        <v>31.4</v>
      </c>
      <c r="M3" s="85">
        <v>31.5</v>
      </c>
      <c r="N3" s="85">
        <v>31.5</v>
      </c>
      <c r="O3" s="85">
        <v>31.7</v>
      </c>
      <c r="P3" s="85">
        <v>31.8</v>
      </c>
      <c r="Q3" s="85">
        <v>31.9</v>
      </c>
      <c r="R3" s="85">
        <v>32</v>
      </c>
      <c r="S3" s="85">
        <v>32.1</v>
      </c>
      <c r="T3" s="85">
        <v>32.200000000000003</v>
      </c>
      <c r="U3" s="85">
        <v>32.4</v>
      </c>
      <c r="V3" s="85">
        <v>32.4</v>
      </c>
      <c r="W3" s="85">
        <v>32.5</v>
      </c>
      <c r="X3" s="85">
        <v>32.6</v>
      </c>
      <c r="Y3" s="85">
        <v>32.700000000000003</v>
      </c>
      <c r="Z3" s="92">
        <v>7.2131147540983695E-2</v>
      </c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8" customHeight="1">
      <c r="A4" s="15" t="s">
        <v>21</v>
      </c>
      <c r="B4" s="49">
        <v>30.7</v>
      </c>
      <c r="C4" s="87">
        <v>31</v>
      </c>
      <c r="D4" s="87">
        <v>30.8</v>
      </c>
      <c r="E4" s="87">
        <v>31</v>
      </c>
      <c r="F4" s="87">
        <v>30.9</v>
      </c>
      <c r="G4" s="87">
        <v>31</v>
      </c>
      <c r="H4" s="87">
        <v>31.1</v>
      </c>
      <c r="I4" s="87">
        <v>31.1</v>
      </c>
      <c r="J4" s="87">
        <v>31.2</v>
      </c>
      <c r="K4" s="87">
        <v>31.3</v>
      </c>
      <c r="L4" s="87">
        <v>31.4</v>
      </c>
      <c r="M4" s="87">
        <v>31.5</v>
      </c>
      <c r="N4" s="87">
        <v>31.5</v>
      </c>
      <c r="O4" s="87">
        <v>31.7</v>
      </c>
      <c r="P4" s="87">
        <v>31.8</v>
      </c>
      <c r="Q4" s="87">
        <v>31.8</v>
      </c>
      <c r="R4" s="87">
        <v>32</v>
      </c>
      <c r="S4" s="87">
        <v>32.1</v>
      </c>
      <c r="T4" s="87">
        <v>32.200000000000003</v>
      </c>
      <c r="U4" s="87">
        <v>32.299999999999997</v>
      </c>
      <c r="V4" s="87">
        <v>32.4</v>
      </c>
      <c r="W4" s="87">
        <v>32.5</v>
      </c>
      <c r="X4" s="87">
        <v>32.700000000000003</v>
      </c>
      <c r="Y4" s="87">
        <v>32.799999999999997</v>
      </c>
      <c r="Z4" s="93">
        <v>6.8403908794788207E-2</v>
      </c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8" customHeight="1">
      <c r="A5" s="50" t="s">
        <v>59</v>
      </c>
      <c r="B5" s="49">
        <v>30.9</v>
      </c>
      <c r="C5" s="87">
        <v>30.9</v>
      </c>
      <c r="D5" s="87">
        <v>30.5</v>
      </c>
      <c r="E5" s="87">
        <v>30.7</v>
      </c>
      <c r="F5" s="87">
        <v>30.5</v>
      </c>
      <c r="G5" s="87">
        <v>30.7</v>
      </c>
      <c r="H5" s="87">
        <v>30.8</v>
      </c>
      <c r="I5" s="87">
        <v>30.9</v>
      </c>
      <c r="J5" s="87">
        <v>30.8</v>
      </c>
      <c r="K5" s="87">
        <v>30.8</v>
      </c>
      <c r="L5" s="87">
        <v>31</v>
      </c>
      <c r="M5" s="87">
        <v>31.3</v>
      </c>
      <c r="N5" s="87">
        <v>31</v>
      </c>
      <c r="O5" s="87">
        <v>31.2</v>
      </c>
      <c r="P5" s="87">
        <v>31.5</v>
      </c>
      <c r="Q5" s="87">
        <v>31.4</v>
      </c>
      <c r="R5" s="87">
        <v>31.6</v>
      </c>
      <c r="S5" s="87">
        <v>31.7</v>
      </c>
      <c r="T5" s="87">
        <v>31.8</v>
      </c>
      <c r="U5" s="87">
        <v>32</v>
      </c>
      <c r="V5" s="87">
        <v>31.9</v>
      </c>
      <c r="W5" s="87">
        <v>32.200000000000003</v>
      </c>
      <c r="X5" s="87">
        <v>32.1</v>
      </c>
      <c r="Y5" s="87">
        <v>32.1</v>
      </c>
      <c r="Z5" s="94">
        <v>3.8834951456310773E-2</v>
      </c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8" customHeight="1">
      <c r="A6" s="50" t="s">
        <v>60</v>
      </c>
      <c r="B6" s="39">
        <v>30.1</v>
      </c>
      <c r="C6" s="85">
        <v>30.6</v>
      </c>
      <c r="D6" s="85">
        <v>30.6</v>
      </c>
      <c r="E6" s="85">
        <v>30.3</v>
      </c>
      <c r="F6" s="85">
        <v>30.4</v>
      </c>
      <c r="G6" s="85">
        <v>30.4</v>
      </c>
      <c r="H6" s="85">
        <v>30.4</v>
      </c>
      <c r="I6" s="85">
        <v>30.1</v>
      </c>
      <c r="J6" s="85">
        <v>30.4</v>
      </c>
      <c r="K6" s="85">
        <v>30.5</v>
      </c>
      <c r="L6" s="85">
        <v>30.9</v>
      </c>
      <c r="M6" s="85">
        <v>30.8</v>
      </c>
      <c r="N6" s="85">
        <v>31.1</v>
      </c>
      <c r="O6" s="85">
        <v>31.4</v>
      </c>
      <c r="P6" s="85">
        <v>31.1</v>
      </c>
      <c r="Q6" s="85">
        <v>31.5</v>
      </c>
      <c r="R6" s="85">
        <v>31.4</v>
      </c>
      <c r="S6" s="85">
        <v>31.4</v>
      </c>
      <c r="T6" s="85">
        <v>31.4</v>
      </c>
      <c r="U6" s="85">
        <v>32.1</v>
      </c>
      <c r="V6" s="85">
        <v>32</v>
      </c>
      <c r="W6" s="85">
        <v>31.8</v>
      </c>
      <c r="X6" s="85">
        <v>31.7</v>
      </c>
      <c r="Y6" s="85">
        <v>32.1</v>
      </c>
      <c r="Z6" s="95">
        <v>6.6445182724252483E-2</v>
      </c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" customHeight="1">
      <c r="A7" s="26" t="s">
        <v>33</v>
      </c>
      <c r="B7" s="49">
        <v>30.5</v>
      </c>
      <c r="C7" s="87">
        <v>30.7</v>
      </c>
      <c r="D7" s="87">
        <v>30.6</v>
      </c>
      <c r="E7" s="87">
        <v>31</v>
      </c>
      <c r="F7" s="87">
        <v>31</v>
      </c>
      <c r="G7" s="87">
        <v>30.8</v>
      </c>
      <c r="H7" s="87">
        <v>31.1</v>
      </c>
      <c r="I7" s="87">
        <v>31.2</v>
      </c>
      <c r="J7" s="87">
        <v>31.3</v>
      </c>
      <c r="K7" s="87">
        <v>31.1</v>
      </c>
      <c r="L7" s="87">
        <v>31.5</v>
      </c>
      <c r="M7" s="87">
        <v>31.5</v>
      </c>
      <c r="N7" s="87">
        <v>31.8</v>
      </c>
      <c r="O7" s="87">
        <v>31.6</v>
      </c>
      <c r="P7" s="87">
        <v>32</v>
      </c>
      <c r="Q7" s="87">
        <v>31.9</v>
      </c>
      <c r="R7" s="87">
        <v>31.9</v>
      </c>
      <c r="S7" s="87">
        <v>32.200000000000003</v>
      </c>
      <c r="T7" s="87">
        <v>32.200000000000003</v>
      </c>
      <c r="U7" s="87">
        <v>32.9</v>
      </c>
      <c r="V7" s="87">
        <v>32.5</v>
      </c>
      <c r="W7" s="87">
        <v>32.700000000000003</v>
      </c>
      <c r="X7" s="87">
        <v>32.700000000000003</v>
      </c>
      <c r="Y7" s="87">
        <v>32.9</v>
      </c>
      <c r="Z7" s="96">
        <v>7.8688524590163886E-2</v>
      </c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8" customHeight="1">
      <c r="A8" s="50" t="s">
        <v>63</v>
      </c>
      <c r="B8" s="39">
        <v>30.5</v>
      </c>
      <c r="C8" s="85">
        <v>30.5</v>
      </c>
      <c r="D8" s="85">
        <v>30.4</v>
      </c>
      <c r="E8" s="85">
        <v>30.6</v>
      </c>
      <c r="F8" s="85">
        <v>30.6</v>
      </c>
      <c r="G8" s="85">
        <v>30.9</v>
      </c>
      <c r="H8" s="85">
        <v>30.8</v>
      </c>
      <c r="I8" s="85">
        <v>30.7</v>
      </c>
      <c r="J8" s="85">
        <v>30.8</v>
      </c>
      <c r="K8" s="85">
        <v>31</v>
      </c>
      <c r="L8" s="85">
        <v>31</v>
      </c>
      <c r="M8" s="85">
        <v>31</v>
      </c>
      <c r="N8" s="85">
        <v>31.1</v>
      </c>
      <c r="O8" s="85">
        <v>31.3</v>
      </c>
      <c r="P8" s="85">
        <v>31.3</v>
      </c>
      <c r="Q8" s="85">
        <v>31.5</v>
      </c>
      <c r="R8" s="85">
        <v>31.5</v>
      </c>
      <c r="S8" s="85">
        <v>31.6</v>
      </c>
      <c r="T8" s="85">
        <v>31.6</v>
      </c>
      <c r="U8" s="85">
        <v>32</v>
      </c>
      <c r="V8" s="85">
        <v>32</v>
      </c>
      <c r="W8" s="85">
        <v>32</v>
      </c>
      <c r="X8" s="85">
        <v>32.200000000000003</v>
      </c>
      <c r="Y8" s="85">
        <v>32.5</v>
      </c>
      <c r="Z8" s="95">
        <v>6.5573770491803282E-2</v>
      </c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50" t="s">
        <v>65</v>
      </c>
      <c r="B9" s="49">
        <v>30.3</v>
      </c>
      <c r="C9" s="87">
        <v>30.9</v>
      </c>
      <c r="D9" s="87">
        <v>30.8</v>
      </c>
      <c r="E9" s="87">
        <v>30.8</v>
      </c>
      <c r="F9" s="87">
        <v>30.9</v>
      </c>
      <c r="G9" s="87">
        <v>30.9</v>
      </c>
      <c r="H9" s="87">
        <v>30.8</v>
      </c>
      <c r="I9" s="87">
        <v>30.9</v>
      </c>
      <c r="J9" s="87">
        <v>30.9</v>
      </c>
      <c r="K9" s="87">
        <v>31.2</v>
      </c>
      <c r="L9" s="87">
        <v>31.2</v>
      </c>
      <c r="M9" s="87">
        <v>31.3</v>
      </c>
      <c r="N9" s="87">
        <v>31.1</v>
      </c>
      <c r="O9" s="87">
        <v>31.6</v>
      </c>
      <c r="P9" s="87">
        <v>31.7</v>
      </c>
      <c r="Q9" s="87">
        <v>31.8</v>
      </c>
      <c r="R9" s="87">
        <v>31.9</v>
      </c>
      <c r="S9" s="87">
        <v>32</v>
      </c>
      <c r="T9" s="87">
        <v>31.9</v>
      </c>
      <c r="U9" s="87">
        <v>32.200000000000003</v>
      </c>
      <c r="V9" s="87">
        <v>32.4</v>
      </c>
      <c r="W9" s="87">
        <v>32.299999999999997</v>
      </c>
      <c r="X9" s="87">
        <v>32.4</v>
      </c>
      <c r="Y9" s="87">
        <v>32.5</v>
      </c>
      <c r="Z9" s="94">
        <v>7.2607260726072584E-2</v>
      </c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8" customHeight="1">
      <c r="A10" s="50" t="s">
        <v>67</v>
      </c>
      <c r="B10" s="39">
        <v>31</v>
      </c>
      <c r="C10" s="85">
        <v>31.2</v>
      </c>
      <c r="D10" s="85">
        <v>31</v>
      </c>
      <c r="E10" s="85">
        <v>31.2</v>
      </c>
      <c r="F10" s="85">
        <v>31.2</v>
      </c>
      <c r="G10" s="85">
        <v>31.1</v>
      </c>
      <c r="H10" s="85">
        <v>31.3</v>
      </c>
      <c r="I10" s="85">
        <v>31.4</v>
      </c>
      <c r="J10" s="85">
        <v>31.4</v>
      </c>
      <c r="K10" s="85">
        <v>31.6</v>
      </c>
      <c r="L10" s="85">
        <v>31.7</v>
      </c>
      <c r="M10" s="85">
        <v>31.7</v>
      </c>
      <c r="N10" s="85">
        <v>31.8</v>
      </c>
      <c r="O10" s="85">
        <v>32</v>
      </c>
      <c r="P10" s="85">
        <v>32</v>
      </c>
      <c r="Q10" s="85">
        <v>32.1</v>
      </c>
      <c r="R10" s="85">
        <v>32.200000000000003</v>
      </c>
      <c r="S10" s="85">
        <v>32.4</v>
      </c>
      <c r="T10" s="85">
        <v>32.5</v>
      </c>
      <c r="U10" s="85">
        <v>32.6</v>
      </c>
      <c r="V10" s="85">
        <v>32.799999999999997</v>
      </c>
      <c r="W10" s="85">
        <v>32.799999999999997</v>
      </c>
      <c r="X10" s="85">
        <v>33.1</v>
      </c>
      <c r="Y10" s="85">
        <v>33.200000000000003</v>
      </c>
      <c r="Z10" s="95">
        <v>7.0967741935483969E-2</v>
      </c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8" customHeight="1">
      <c r="A11" s="50" t="s">
        <v>98</v>
      </c>
      <c r="B11" s="49">
        <v>30.9</v>
      </c>
      <c r="C11" s="87">
        <v>31.3</v>
      </c>
      <c r="D11" s="87">
        <v>30.9</v>
      </c>
      <c r="E11" s="87">
        <v>31.2</v>
      </c>
      <c r="F11" s="87">
        <v>31</v>
      </c>
      <c r="G11" s="87">
        <v>31.3</v>
      </c>
      <c r="H11" s="87">
        <v>31.3</v>
      </c>
      <c r="I11" s="87">
        <v>31.4</v>
      </c>
      <c r="J11" s="87">
        <v>31.4</v>
      </c>
      <c r="K11" s="87">
        <v>31.5</v>
      </c>
      <c r="L11" s="87">
        <v>31.4</v>
      </c>
      <c r="M11" s="87">
        <v>31.7</v>
      </c>
      <c r="N11" s="87">
        <v>31.4</v>
      </c>
      <c r="O11" s="87">
        <v>31.7</v>
      </c>
      <c r="P11" s="87">
        <v>31.9</v>
      </c>
      <c r="Q11" s="87">
        <v>32</v>
      </c>
      <c r="R11" s="87">
        <v>32.299999999999997</v>
      </c>
      <c r="S11" s="87">
        <v>32.200000000000003</v>
      </c>
      <c r="T11" s="87">
        <v>32</v>
      </c>
      <c r="U11" s="87">
        <v>32.5</v>
      </c>
      <c r="V11" s="87">
        <v>32.6</v>
      </c>
      <c r="W11" s="87">
        <v>32.700000000000003</v>
      </c>
      <c r="X11" s="87">
        <v>32.6</v>
      </c>
      <c r="Y11" s="87">
        <v>33</v>
      </c>
      <c r="Z11" s="94">
        <v>6.7961165048543742E-2</v>
      </c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8" customHeight="1">
      <c r="A12" s="50" t="s">
        <v>70</v>
      </c>
      <c r="B12" s="39">
        <v>30.1</v>
      </c>
      <c r="C12" s="85">
        <v>30.5</v>
      </c>
      <c r="D12" s="85">
        <v>30.6</v>
      </c>
      <c r="E12" s="85">
        <v>30.3</v>
      </c>
      <c r="F12" s="85">
        <v>30.7</v>
      </c>
      <c r="G12" s="85">
        <v>30.7</v>
      </c>
      <c r="H12" s="85">
        <v>30.8</v>
      </c>
      <c r="I12" s="85">
        <v>30.5</v>
      </c>
      <c r="J12" s="85">
        <v>30.7</v>
      </c>
      <c r="K12" s="85">
        <v>31.2</v>
      </c>
      <c r="L12" s="85">
        <v>31.1</v>
      </c>
      <c r="M12" s="85">
        <v>31.1</v>
      </c>
      <c r="N12" s="85">
        <v>31.1</v>
      </c>
      <c r="O12" s="85">
        <v>31.3</v>
      </c>
      <c r="P12" s="85">
        <v>31.5</v>
      </c>
      <c r="Q12" s="85">
        <v>31.3</v>
      </c>
      <c r="R12" s="85">
        <v>31.7</v>
      </c>
      <c r="S12" s="85">
        <v>31.9</v>
      </c>
      <c r="T12" s="85">
        <v>31.8</v>
      </c>
      <c r="U12" s="85">
        <v>31.9</v>
      </c>
      <c r="V12" s="85">
        <v>31.8</v>
      </c>
      <c r="W12" s="85">
        <v>32</v>
      </c>
      <c r="X12" s="85">
        <v>32.5</v>
      </c>
      <c r="Y12" s="85">
        <v>32</v>
      </c>
      <c r="Z12" s="95">
        <v>6.3122923588039823E-2</v>
      </c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3.2">
      <c r="A13" s="38" t="s">
        <v>62</v>
      </c>
    </row>
    <row r="14" spans="1:36" ht="13.2">
      <c r="A14" s="38" t="s">
        <v>109</v>
      </c>
    </row>
    <row r="15" spans="1:36" ht="36" customHeigh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36" customHeigh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103"/>
      <c r="N21" s="103"/>
      <c r="O21" s="6"/>
      <c r="P21" s="103"/>
      <c r="Q21" s="10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103"/>
      <c r="N22" s="103"/>
      <c r="O22" s="6"/>
      <c r="P22" s="103"/>
      <c r="Q22" s="10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103"/>
      <c r="N23" s="103"/>
      <c r="O23" s="6"/>
      <c r="P23" s="103"/>
      <c r="Q23" s="10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103"/>
      <c r="N24" s="103"/>
      <c r="O24" s="6"/>
      <c r="P24" s="103"/>
      <c r="Q24" s="103"/>
      <c r="R24" s="103"/>
      <c r="S24" s="10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103"/>
      <c r="N25" s="103"/>
      <c r="O25" s="6"/>
      <c r="P25" s="103"/>
      <c r="Q25" s="103"/>
      <c r="R25" s="103"/>
      <c r="S25" s="10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03"/>
      <c r="N26" s="103"/>
      <c r="O26" s="6"/>
      <c r="P26" s="103"/>
      <c r="Q26" s="103"/>
      <c r="R26" s="103"/>
      <c r="S26" s="10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03"/>
      <c r="N27" s="103"/>
      <c r="O27" s="6"/>
      <c r="P27" s="103"/>
      <c r="Q27" s="103"/>
      <c r="R27" s="103"/>
      <c r="S27" s="10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103"/>
      <c r="N28" s="103"/>
      <c r="O28" s="6"/>
      <c r="P28" s="103"/>
      <c r="Q28" s="103"/>
      <c r="R28" s="103"/>
      <c r="S28" s="10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103"/>
      <c r="N29" s="103"/>
      <c r="O29" s="6"/>
      <c r="P29" s="103"/>
      <c r="Q29" s="6"/>
      <c r="R29" s="103"/>
      <c r="S29" s="10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103"/>
      <c r="Q30" s="6"/>
      <c r="R30" s="103"/>
      <c r="S30" s="10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103"/>
      <c r="Q31" s="6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5.75" customHeight="1"/>
    <row r="224" spans="1:3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5" right="0.75" top="1" bottom="1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K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25" width="7" customWidth="1"/>
    <col min="26" max="26" width="9.6640625" customWidth="1"/>
    <col min="27" max="37" width="11.109375" customWidth="1"/>
  </cols>
  <sheetData>
    <row r="1" spans="1:37" ht="21.75" customHeight="1">
      <c r="A1" s="1" t="s">
        <v>110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4">
      <c r="A2" s="82" t="s">
        <v>4</v>
      </c>
      <c r="B2" s="83">
        <v>2002</v>
      </c>
      <c r="C2" s="84">
        <v>2003</v>
      </c>
      <c r="D2" s="84">
        <v>2004</v>
      </c>
      <c r="E2" s="84">
        <v>2005</v>
      </c>
      <c r="F2" s="84">
        <v>2006</v>
      </c>
      <c r="G2" s="84">
        <v>2007</v>
      </c>
      <c r="H2" s="84">
        <v>2008</v>
      </c>
      <c r="I2" s="84">
        <v>2009</v>
      </c>
      <c r="J2" s="84">
        <v>2010</v>
      </c>
      <c r="K2" s="84">
        <v>2011</v>
      </c>
      <c r="L2" s="84">
        <v>2012</v>
      </c>
      <c r="M2" s="84">
        <v>2013</v>
      </c>
      <c r="N2" s="84">
        <v>2014</v>
      </c>
      <c r="O2" s="84">
        <v>2015</v>
      </c>
      <c r="P2" s="84">
        <v>2016</v>
      </c>
      <c r="Q2" s="84">
        <v>2017</v>
      </c>
      <c r="R2" s="84">
        <v>2018</v>
      </c>
      <c r="S2" s="84">
        <v>2019</v>
      </c>
      <c r="T2" s="84">
        <v>2020</v>
      </c>
      <c r="U2" s="84">
        <v>2021</v>
      </c>
      <c r="V2" s="84">
        <v>2022</v>
      </c>
      <c r="W2" s="84">
        <v>2023</v>
      </c>
      <c r="X2" s="84">
        <v>2024</v>
      </c>
      <c r="Y2" s="84">
        <v>2025</v>
      </c>
      <c r="Z2" s="84" t="s">
        <v>100</v>
      </c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18" customHeight="1">
      <c r="A3" s="9" t="s">
        <v>12</v>
      </c>
      <c r="B3" s="39">
        <v>1.27</v>
      </c>
      <c r="C3" s="85">
        <v>1.29</v>
      </c>
      <c r="D3" s="85">
        <v>1.34</v>
      </c>
      <c r="E3" s="85">
        <v>1.33</v>
      </c>
      <c r="F3" s="85">
        <v>1.37</v>
      </c>
      <c r="G3" s="85">
        <v>1.39</v>
      </c>
      <c r="H3" s="85">
        <v>1.44</v>
      </c>
      <c r="I3" s="85">
        <v>1.44</v>
      </c>
      <c r="J3" s="85">
        <v>1.44</v>
      </c>
      <c r="K3" s="85">
        <v>1.42</v>
      </c>
      <c r="L3" s="85">
        <v>1.42</v>
      </c>
      <c r="M3" s="85">
        <v>1.39</v>
      </c>
      <c r="N3" s="85">
        <v>1.38</v>
      </c>
      <c r="O3" s="85">
        <v>1.36</v>
      </c>
      <c r="P3" s="85">
        <v>1.36</v>
      </c>
      <c r="Q3" s="85">
        <v>1.34</v>
      </c>
      <c r="R3" s="85">
        <v>1.31</v>
      </c>
      <c r="S3" s="85">
        <v>1.27</v>
      </c>
      <c r="T3" s="85">
        <v>1.24</v>
      </c>
      <c r="U3" s="85">
        <v>1.25</v>
      </c>
      <c r="V3" s="85">
        <v>1.24</v>
      </c>
      <c r="W3" s="85">
        <v>1.2</v>
      </c>
      <c r="X3" s="85">
        <v>1.18</v>
      </c>
      <c r="Y3" s="85">
        <v>1.1399999999999999</v>
      </c>
      <c r="Z3" s="92">
        <v>-0.1023622047244095</v>
      </c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8" customHeight="1">
      <c r="A4" s="15" t="s">
        <v>21</v>
      </c>
      <c r="B4" s="49">
        <v>1.2</v>
      </c>
      <c r="C4" s="87">
        <v>1.22</v>
      </c>
      <c r="D4" s="87">
        <v>1.26</v>
      </c>
      <c r="E4" s="87">
        <v>1.27</v>
      </c>
      <c r="F4" s="87">
        <v>1.32</v>
      </c>
      <c r="G4" s="87">
        <v>1.37</v>
      </c>
      <c r="H4" s="87">
        <v>1.41</v>
      </c>
      <c r="I4" s="87">
        <v>1.42</v>
      </c>
      <c r="J4" s="87">
        <v>1.42</v>
      </c>
      <c r="K4" s="87">
        <v>1.43</v>
      </c>
      <c r="L4" s="87">
        <v>1.43</v>
      </c>
      <c r="M4" s="87">
        <v>1.41</v>
      </c>
      <c r="N4" s="87">
        <v>1.41</v>
      </c>
      <c r="O4" s="87">
        <v>1.37</v>
      </c>
      <c r="P4" s="87">
        <v>1.36</v>
      </c>
      <c r="Q4" s="87">
        <v>1.35</v>
      </c>
      <c r="R4" s="87">
        <v>1.3</v>
      </c>
      <c r="S4" s="87">
        <v>1.27</v>
      </c>
      <c r="T4" s="87">
        <v>1.25</v>
      </c>
      <c r="U4" s="87">
        <v>1.24</v>
      </c>
      <c r="V4" s="87">
        <v>1.22</v>
      </c>
      <c r="W4" s="87">
        <v>1.17</v>
      </c>
      <c r="X4" s="87">
        <v>1.1399999999999999</v>
      </c>
      <c r="Y4" s="87">
        <v>1.1000000000000001</v>
      </c>
      <c r="Z4" s="93">
        <v>-8.3333333333333232E-2</v>
      </c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8" customHeight="1">
      <c r="A5" s="50" t="s">
        <v>59</v>
      </c>
      <c r="B5" s="49">
        <v>1.08</v>
      </c>
      <c r="C5" s="87">
        <v>1.08</v>
      </c>
      <c r="D5" s="87">
        <v>1.18</v>
      </c>
      <c r="E5" s="87">
        <v>1.1599999999999999</v>
      </c>
      <c r="F5" s="87">
        <v>1.26</v>
      </c>
      <c r="G5" s="87">
        <v>1.28</v>
      </c>
      <c r="H5" s="87">
        <v>1.34</v>
      </c>
      <c r="I5" s="87">
        <v>1.32</v>
      </c>
      <c r="J5" s="87">
        <v>1.32</v>
      </c>
      <c r="K5" s="87">
        <v>1.37</v>
      </c>
      <c r="L5" s="87">
        <v>1.36</v>
      </c>
      <c r="M5" s="87">
        <v>1.3</v>
      </c>
      <c r="N5" s="87">
        <v>1.31</v>
      </c>
      <c r="O5" s="87">
        <v>1.29</v>
      </c>
      <c r="P5" s="87">
        <v>1.3</v>
      </c>
      <c r="Q5" s="87">
        <v>1.27</v>
      </c>
      <c r="R5" s="87">
        <v>1.22</v>
      </c>
      <c r="S5" s="87">
        <v>1.17</v>
      </c>
      <c r="T5" s="87">
        <v>1.1499999999999999</v>
      </c>
      <c r="U5" s="87">
        <v>1.1299999999999999</v>
      </c>
      <c r="V5" s="87">
        <v>1.21</v>
      </c>
      <c r="W5" s="87">
        <v>1.1599999999999999</v>
      </c>
      <c r="X5" s="87">
        <v>1.0900000000000001</v>
      </c>
      <c r="Y5" s="87">
        <v>1.0900000000000001</v>
      </c>
      <c r="Z5" s="94">
        <v>9.2592592592592674E-3</v>
      </c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8" customHeight="1">
      <c r="A6" s="50" t="s">
        <v>60</v>
      </c>
      <c r="B6" s="39">
        <v>1.28</v>
      </c>
      <c r="C6" s="85">
        <v>1.22</v>
      </c>
      <c r="D6" s="85">
        <v>1.29</v>
      </c>
      <c r="E6" s="85">
        <v>1.35</v>
      </c>
      <c r="F6" s="85">
        <v>1.38</v>
      </c>
      <c r="G6" s="85">
        <v>1.4</v>
      </c>
      <c r="H6" s="85">
        <v>1.45</v>
      </c>
      <c r="I6" s="85">
        <v>1.5</v>
      </c>
      <c r="J6" s="85">
        <v>1.42</v>
      </c>
      <c r="K6" s="85">
        <v>1.45</v>
      </c>
      <c r="L6" s="85">
        <v>1.48</v>
      </c>
      <c r="M6" s="85">
        <v>1.47</v>
      </c>
      <c r="N6" s="85">
        <v>1.4</v>
      </c>
      <c r="O6" s="85">
        <v>1.37</v>
      </c>
      <c r="P6" s="85">
        <v>1.4</v>
      </c>
      <c r="Q6" s="85">
        <v>1.41</v>
      </c>
      <c r="R6" s="85">
        <v>1.26</v>
      </c>
      <c r="S6" s="85">
        <v>1.28</v>
      </c>
      <c r="T6" s="85">
        <v>1.22</v>
      </c>
      <c r="U6" s="85">
        <v>1.22</v>
      </c>
      <c r="V6" s="85">
        <v>1.21</v>
      </c>
      <c r="W6" s="85">
        <v>1.18</v>
      </c>
      <c r="X6" s="85">
        <v>1.22</v>
      </c>
      <c r="Y6" s="85">
        <v>1.0900000000000001</v>
      </c>
      <c r="Z6" s="95">
        <v>-0.14843749999999989</v>
      </c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8" customHeight="1">
      <c r="A7" s="26" t="s">
        <v>33</v>
      </c>
      <c r="B7" s="49">
        <v>1.1399999999999999</v>
      </c>
      <c r="C7" s="87">
        <v>1.19</v>
      </c>
      <c r="D7" s="87">
        <v>1.1399999999999999</v>
      </c>
      <c r="E7" s="87">
        <v>1.21</v>
      </c>
      <c r="F7" s="87">
        <v>1.24</v>
      </c>
      <c r="G7" s="87">
        <v>1.27</v>
      </c>
      <c r="H7" s="87">
        <v>1.29</v>
      </c>
      <c r="I7" s="87">
        <v>1.29</v>
      </c>
      <c r="J7" s="87">
        <v>1.25</v>
      </c>
      <c r="K7" s="87">
        <v>1.28</v>
      </c>
      <c r="L7" s="87">
        <v>1.32</v>
      </c>
      <c r="M7" s="87">
        <v>1.25</v>
      </c>
      <c r="N7" s="87">
        <v>1.32</v>
      </c>
      <c r="O7" s="87">
        <v>1.21</v>
      </c>
      <c r="P7" s="87">
        <v>1.27</v>
      </c>
      <c r="Q7" s="87">
        <v>1.19</v>
      </c>
      <c r="R7" s="87">
        <v>1.18</v>
      </c>
      <c r="S7" s="87">
        <v>1.17</v>
      </c>
      <c r="T7" s="87">
        <v>1.1100000000000001</v>
      </c>
      <c r="U7" s="87">
        <v>1.1599999999999999</v>
      </c>
      <c r="V7" s="87">
        <v>1.1000000000000001</v>
      </c>
      <c r="W7" s="87">
        <v>1.1200000000000001</v>
      </c>
      <c r="X7" s="87">
        <v>1.04</v>
      </c>
      <c r="Y7" s="87">
        <v>1.04</v>
      </c>
      <c r="Z7" s="96">
        <v>-8.7719298245613919E-2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18" customHeight="1">
      <c r="A8" s="50" t="s">
        <v>63</v>
      </c>
      <c r="B8" s="39">
        <v>1.29</v>
      </c>
      <c r="C8" s="85">
        <v>1.29</v>
      </c>
      <c r="D8" s="85">
        <v>1.38</v>
      </c>
      <c r="E8" s="85">
        <v>1.36</v>
      </c>
      <c r="F8" s="85">
        <v>1.41</v>
      </c>
      <c r="G8" s="85">
        <v>1.45</v>
      </c>
      <c r="H8" s="85">
        <v>1.51</v>
      </c>
      <c r="I8" s="85">
        <v>1.54</v>
      </c>
      <c r="J8" s="85">
        <v>1.52</v>
      </c>
      <c r="K8" s="85">
        <v>1.52</v>
      </c>
      <c r="L8" s="85">
        <v>1.54</v>
      </c>
      <c r="M8" s="85">
        <v>1.55</v>
      </c>
      <c r="N8" s="85">
        <v>1.54</v>
      </c>
      <c r="O8" s="85">
        <v>1.49</v>
      </c>
      <c r="P8" s="85">
        <v>1.5</v>
      </c>
      <c r="Q8" s="85">
        <v>1.48</v>
      </c>
      <c r="R8" s="85">
        <v>1.43</v>
      </c>
      <c r="S8" s="85">
        <v>1.4</v>
      </c>
      <c r="T8" s="85">
        <v>1.36</v>
      </c>
      <c r="U8" s="85">
        <v>1.4</v>
      </c>
      <c r="V8" s="85">
        <v>1.31</v>
      </c>
      <c r="W8" s="85">
        <v>1.3</v>
      </c>
      <c r="X8" s="85">
        <v>1.26</v>
      </c>
      <c r="Y8" s="85">
        <v>1.24</v>
      </c>
      <c r="Z8" s="95">
        <v>-3.8759689922480647E-2</v>
      </c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18" customHeight="1">
      <c r="A9" s="50" t="s">
        <v>65</v>
      </c>
      <c r="B9" s="49">
        <v>1.23</v>
      </c>
      <c r="C9" s="87">
        <v>1.22</v>
      </c>
      <c r="D9" s="87">
        <v>1.25</v>
      </c>
      <c r="E9" s="87">
        <v>1.27</v>
      </c>
      <c r="F9" s="87">
        <v>1.36</v>
      </c>
      <c r="G9" s="87">
        <v>1.4</v>
      </c>
      <c r="H9" s="87">
        <v>1.42</v>
      </c>
      <c r="I9" s="87">
        <v>1.42</v>
      </c>
      <c r="J9" s="87">
        <v>1.47</v>
      </c>
      <c r="K9" s="87">
        <v>1.46</v>
      </c>
      <c r="L9" s="87">
        <v>1.46</v>
      </c>
      <c r="M9" s="87">
        <v>1.45</v>
      </c>
      <c r="N9" s="87">
        <v>1.43</v>
      </c>
      <c r="O9" s="87">
        <v>1.38</v>
      </c>
      <c r="P9" s="87">
        <v>1.39</v>
      </c>
      <c r="Q9" s="87">
        <v>1.38</v>
      </c>
      <c r="R9" s="87">
        <v>1.35</v>
      </c>
      <c r="S9" s="87">
        <v>1.32</v>
      </c>
      <c r="T9" s="87">
        <v>1.28</v>
      </c>
      <c r="U9" s="87">
        <v>1.27</v>
      </c>
      <c r="V9" s="87">
        <v>1.26</v>
      </c>
      <c r="W9" s="87">
        <v>1.2</v>
      </c>
      <c r="X9" s="87">
        <v>1.19</v>
      </c>
      <c r="Y9" s="87">
        <v>1.1599999999999999</v>
      </c>
      <c r="Z9" s="94">
        <v>-5.691056910569111E-2</v>
      </c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8" customHeight="1">
      <c r="A10" s="50" t="s">
        <v>67</v>
      </c>
      <c r="B10" s="39">
        <v>1.2</v>
      </c>
      <c r="C10" s="85">
        <v>1.23</v>
      </c>
      <c r="D10" s="85">
        <v>1.27</v>
      </c>
      <c r="E10" s="85">
        <v>1.28</v>
      </c>
      <c r="F10" s="85">
        <v>1.32</v>
      </c>
      <c r="G10" s="85">
        <v>1.37</v>
      </c>
      <c r="H10" s="85">
        <v>1.41</v>
      </c>
      <c r="I10" s="85">
        <v>1.42</v>
      </c>
      <c r="J10" s="85">
        <v>1.43</v>
      </c>
      <c r="K10" s="85">
        <v>1.43</v>
      </c>
      <c r="L10" s="85">
        <v>1.42</v>
      </c>
      <c r="M10" s="85">
        <v>1.4</v>
      </c>
      <c r="N10" s="85">
        <v>1.4</v>
      </c>
      <c r="O10" s="85">
        <v>1.37</v>
      </c>
      <c r="P10" s="85">
        <v>1.33</v>
      </c>
      <c r="Q10" s="85">
        <v>1.34</v>
      </c>
      <c r="R10" s="85">
        <v>1.28</v>
      </c>
      <c r="S10" s="85">
        <v>1.25</v>
      </c>
      <c r="T10" s="85">
        <v>1.24</v>
      </c>
      <c r="U10" s="85">
        <v>1.23</v>
      </c>
      <c r="V10" s="85">
        <v>1.2</v>
      </c>
      <c r="W10" s="85">
        <v>1.1399999999999999</v>
      </c>
      <c r="X10" s="85">
        <v>1.1200000000000001</v>
      </c>
      <c r="Y10" s="85">
        <v>1.06</v>
      </c>
      <c r="Z10" s="95">
        <v>-0.1166666666666666</v>
      </c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8" customHeight="1">
      <c r="A11" s="50" t="s">
        <v>98</v>
      </c>
      <c r="B11" s="49">
        <v>1.06</v>
      </c>
      <c r="C11" s="87">
        <v>1.1599999999999999</v>
      </c>
      <c r="D11" s="87">
        <v>1.19</v>
      </c>
      <c r="E11" s="87">
        <v>1.1200000000000001</v>
      </c>
      <c r="F11" s="87">
        <v>1.24</v>
      </c>
      <c r="G11" s="87">
        <v>1.18</v>
      </c>
      <c r="H11" s="87">
        <v>1.25</v>
      </c>
      <c r="I11" s="87">
        <v>1.33</v>
      </c>
      <c r="J11" s="87">
        <v>1.33</v>
      </c>
      <c r="K11" s="87">
        <v>1.33</v>
      </c>
      <c r="L11" s="87">
        <v>1.35</v>
      </c>
      <c r="M11" s="87">
        <v>1.27</v>
      </c>
      <c r="N11" s="87">
        <v>1.37</v>
      </c>
      <c r="O11" s="87">
        <v>1.3</v>
      </c>
      <c r="P11" s="87">
        <v>1.24</v>
      </c>
      <c r="Q11" s="87">
        <v>1.2</v>
      </c>
      <c r="R11" s="87">
        <v>1.1499999999999999</v>
      </c>
      <c r="S11" s="87">
        <v>1.1000000000000001</v>
      </c>
      <c r="T11" s="87">
        <v>1.2</v>
      </c>
      <c r="U11" s="87">
        <v>1.24</v>
      </c>
      <c r="V11" s="87">
        <v>1.08</v>
      </c>
      <c r="W11" s="87">
        <v>1.07</v>
      </c>
      <c r="X11" s="87">
        <v>1.06</v>
      </c>
      <c r="Y11" s="87">
        <v>1.05</v>
      </c>
      <c r="Z11" s="94">
        <v>-9.4339622641509517E-3</v>
      </c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8" customHeight="1">
      <c r="A12" s="50" t="s">
        <v>70</v>
      </c>
      <c r="B12" s="39">
        <v>1.1499999999999999</v>
      </c>
      <c r="C12" s="85">
        <v>1.18</v>
      </c>
      <c r="D12" s="85">
        <v>1.21</v>
      </c>
      <c r="E12" s="85">
        <v>1.22</v>
      </c>
      <c r="F12" s="85">
        <v>1.24</v>
      </c>
      <c r="G12" s="85">
        <v>1.36</v>
      </c>
      <c r="H12" s="85">
        <v>1.29</v>
      </c>
      <c r="I12" s="85">
        <v>1.34</v>
      </c>
      <c r="J12" s="85">
        <v>1.34</v>
      </c>
      <c r="K12" s="85">
        <v>1.32</v>
      </c>
      <c r="L12" s="85">
        <v>1.42</v>
      </c>
      <c r="M12" s="85">
        <v>1.34</v>
      </c>
      <c r="N12" s="85">
        <v>1.37</v>
      </c>
      <c r="O12" s="85">
        <v>1.3</v>
      </c>
      <c r="P12" s="85">
        <v>1.32</v>
      </c>
      <c r="Q12" s="85">
        <v>1.3</v>
      </c>
      <c r="R12" s="85">
        <v>1.27</v>
      </c>
      <c r="S12" s="85">
        <v>1.26</v>
      </c>
      <c r="T12" s="85">
        <v>1.24</v>
      </c>
      <c r="U12" s="85">
        <v>1.25</v>
      </c>
      <c r="V12" s="85">
        <v>1.24</v>
      </c>
      <c r="W12" s="85">
        <v>1.19</v>
      </c>
      <c r="X12" s="85">
        <v>1.1299999999999999</v>
      </c>
      <c r="Y12" s="85">
        <v>1.18</v>
      </c>
      <c r="Z12" s="95">
        <v>2.608695652173916E-2</v>
      </c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3.2">
      <c r="A13" s="38" t="s">
        <v>62</v>
      </c>
    </row>
    <row r="14" spans="1:37" ht="13.2">
      <c r="A14" s="38" t="s">
        <v>111</v>
      </c>
    </row>
    <row r="15" spans="1:37" ht="36" customHeigh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customHeight="1"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ht="15.75" customHeight="1"/>
    <row r="224" spans="1:3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5" right="0.75" top="1" bottom="1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J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26" width="7" customWidth="1"/>
    <col min="27" max="27" width="9.6640625" customWidth="1"/>
    <col min="28" max="36" width="11.109375" customWidth="1"/>
  </cols>
  <sheetData>
    <row r="1" spans="1:36" ht="21.75" customHeight="1">
      <c r="A1" s="1" t="s">
        <v>112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24">
      <c r="A2" s="82" t="s">
        <v>4</v>
      </c>
      <c r="B2" s="83">
        <v>2002</v>
      </c>
      <c r="C2" s="84">
        <v>2003</v>
      </c>
      <c r="D2" s="84">
        <v>2004</v>
      </c>
      <c r="E2" s="84">
        <v>2005</v>
      </c>
      <c r="F2" s="84">
        <v>2006</v>
      </c>
      <c r="G2" s="84">
        <v>2007</v>
      </c>
      <c r="H2" s="84">
        <v>2008</v>
      </c>
      <c r="I2" s="84">
        <v>2009</v>
      </c>
      <c r="J2" s="84">
        <v>2010</v>
      </c>
      <c r="K2" s="84">
        <v>2011</v>
      </c>
      <c r="L2" s="84">
        <v>2012</v>
      </c>
      <c r="M2" s="84">
        <v>2013</v>
      </c>
      <c r="N2" s="84">
        <v>2014</v>
      </c>
      <c r="O2" s="84">
        <v>2015</v>
      </c>
      <c r="P2" s="84">
        <v>2016</v>
      </c>
      <c r="Q2" s="84">
        <v>2017</v>
      </c>
      <c r="R2" s="84">
        <v>2018</v>
      </c>
      <c r="S2" s="84">
        <v>2019</v>
      </c>
      <c r="T2" s="84">
        <v>2020</v>
      </c>
      <c r="U2" s="84">
        <v>2021</v>
      </c>
      <c r="V2" s="84">
        <v>2022</v>
      </c>
      <c r="W2" s="84">
        <v>2023</v>
      </c>
      <c r="X2" s="84">
        <v>2024</v>
      </c>
      <c r="Y2" s="84">
        <v>2025</v>
      </c>
      <c r="Z2" s="84">
        <v>2026</v>
      </c>
      <c r="AA2" s="84" t="s">
        <v>113</v>
      </c>
      <c r="AB2" s="3"/>
      <c r="AC2" s="3"/>
      <c r="AD2" s="3"/>
      <c r="AE2" s="3"/>
      <c r="AF2" s="3"/>
      <c r="AG2" s="3"/>
      <c r="AH2" s="3"/>
      <c r="AI2" s="3"/>
      <c r="AJ2" s="3"/>
    </row>
    <row r="3" spans="1:36" ht="18" customHeight="1">
      <c r="A3" s="9" t="s">
        <v>12</v>
      </c>
      <c r="B3" s="39">
        <v>41.9</v>
      </c>
      <c r="C3" s="85">
        <v>42.2</v>
      </c>
      <c r="D3" s="85">
        <v>42.3</v>
      </c>
      <c r="E3" s="85">
        <v>42.5</v>
      </c>
      <c r="F3" s="85">
        <v>42.7</v>
      </c>
      <c r="G3" s="85">
        <v>42.9</v>
      </c>
      <c r="H3" s="85">
        <v>43.1</v>
      </c>
      <c r="I3" s="85">
        <v>43.2</v>
      </c>
      <c r="J3" s="85">
        <v>43.4</v>
      </c>
      <c r="K3" s="85">
        <v>43.6</v>
      </c>
      <c r="L3" s="85">
        <v>43.8</v>
      </c>
      <c r="M3" s="85">
        <v>44</v>
      </c>
      <c r="N3" s="85">
        <v>44.2</v>
      </c>
      <c r="O3" s="85">
        <v>44.5</v>
      </c>
      <c r="P3" s="85">
        <v>44.7</v>
      </c>
      <c r="Q3" s="85">
        <v>45</v>
      </c>
      <c r="R3" s="85">
        <v>45.2</v>
      </c>
      <c r="S3" s="85">
        <v>45.5</v>
      </c>
      <c r="T3" s="85">
        <v>45.7</v>
      </c>
      <c r="U3" s="85">
        <v>45.9</v>
      </c>
      <c r="V3" s="85">
        <v>46.2</v>
      </c>
      <c r="W3" s="85">
        <v>46.4</v>
      </c>
      <c r="X3" s="85">
        <v>46.6</v>
      </c>
      <c r="Y3" s="85">
        <v>46.8</v>
      </c>
      <c r="Z3" s="85">
        <v>47.1</v>
      </c>
      <c r="AA3" s="92">
        <v>0.1241050119331743</v>
      </c>
      <c r="AB3" s="3"/>
      <c r="AC3" s="3"/>
      <c r="AD3" s="3"/>
      <c r="AE3" s="3"/>
      <c r="AF3" s="3"/>
      <c r="AG3" s="3"/>
      <c r="AH3" s="3"/>
      <c r="AI3" s="3"/>
      <c r="AJ3" s="3"/>
    </row>
    <row r="4" spans="1:36" ht="18" customHeight="1">
      <c r="A4" s="15" t="s">
        <v>21</v>
      </c>
      <c r="B4" s="49">
        <v>44.3</v>
      </c>
      <c r="C4" s="87">
        <v>44.5</v>
      </c>
      <c r="D4" s="87">
        <v>44.6</v>
      </c>
      <c r="E4" s="87">
        <v>44.7</v>
      </c>
      <c r="F4" s="87">
        <v>44.8</v>
      </c>
      <c r="G4" s="87">
        <v>45</v>
      </c>
      <c r="H4" s="87">
        <v>45</v>
      </c>
      <c r="I4" s="87">
        <v>45.1</v>
      </c>
      <c r="J4" s="87">
        <v>45.3</v>
      </c>
      <c r="K4" s="87">
        <v>45.4</v>
      </c>
      <c r="L4" s="87">
        <v>45.6</v>
      </c>
      <c r="M4" s="87">
        <v>45.8</v>
      </c>
      <c r="N4" s="87">
        <v>46</v>
      </c>
      <c r="O4" s="87">
        <v>46.2</v>
      </c>
      <c r="P4" s="87">
        <v>46.4</v>
      </c>
      <c r="Q4" s="87">
        <v>46.6</v>
      </c>
      <c r="R4" s="87">
        <v>46.9</v>
      </c>
      <c r="S4" s="87">
        <v>47.1</v>
      </c>
      <c r="T4" s="87">
        <v>47.3</v>
      </c>
      <c r="U4" s="87">
        <v>47.4</v>
      </c>
      <c r="V4" s="87">
        <v>47.6</v>
      </c>
      <c r="W4" s="87">
        <v>47.8</v>
      </c>
      <c r="X4" s="87">
        <v>47.9</v>
      </c>
      <c r="Y4" s="87">
        <v>48.1</v>
      </c>
      <c r="Z4" s="87">
        <v>48.3</v>
      </c>
      <c r="AA4" s="93">
        <v>9.0293453724604969E-2</v>
      </c>
      <c r="AB4" s="3"/>
      <c r="AC4" s="3"/>
      <c r="AD4" s="3"/>
      <c r="AE4" s="3"/>
      <c r="AF4" s="3"/>
      <c r="AG4" s="3"/>
      <c r="AH4" s="3"/>
      <c r="AI4" s="3"/>
      <c r="AJ4" s="3"/>
    </row>
    <row r="5" spans="1:36" ht="18" customHeight="1">
      <c r="A5" s="50" t="s">
        <v>59</v>
      </c>
      <c r="B5" s="49">
        <v>47</v>
      </c>
      <c r="C5" s="87">
        <v>47.1</v>
      </c>
      <c r="D5" s="87">
        <v>47</v>
      </c>
      <c r="E5" s="87">
        <v>47.1</v>
      </c>
      <c r="F5" s="87">
        <v>47.1</v>
      </c>
      <c r="G5" s="87">
        <v>47.2</v>
      </c>
      <c r="H5" s="87">
        <v>47.2</v>
      </c>
      <c r="I5" s="87">
        <v>47.2</v>
      </c>
      <c r="J5" s="87">
        <v>47.3</v>
      </c>
      <c r="K5" s="87">
        <v>47.4</v>
      </c>
      <c r="L5" s="87">
        <v>47.6</v>
      </c>
      <c r="M5" s="87">
        <v>47.6</v>
      </c>
      <c r="N5" s="87">
        <v>47.8</v>
      </c>
      <c r="O5" s="87">
        <v>48</v>
      </c>
      <c r="P5" s="87">
        <v>48.2</v>
      </c>
      <c r="Q5" s="87">
        <v>48.3</v>
      </c>
      <c r="R5" s="87">
        <v>48.5</v>
      </c>
      <c r="S5" s="87">
        <v>48.7</v>
      </c>
      <c r="T5" s="87">
        <v>48.9</v>
      </c>
      <c r="U5" s="87">
        <v>49</v>
      </c>
      <c r="V5" s="87">
        <v>49.2</v>
      </c>
      <c r="W5" s="87">
        <v>49.3</v>
      </c>
      <c r="X5" s="87">
        <v>49.4</v>
      </c>
      <c r="Y5" s="87">
        <v>49.4</v>
      </c>
      <c r="Z5" s="87">
        <v>49.5</v>
      </c>
      <c r="AA5" s="94">
        <v>5.3191489361702128E-2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8" customHeight="1">
      <c r="A6" s="50" t="s">
        <v>60</v>
      </c>
      <c r="B6" s="39">
        <v>45.7</v>
      </c>
      <c r="C6" s="85">
        <v>45.8</v>
      </c>
      <c r="D6" s="85">
        <v>45.7</v>
      </c>
      <c r="E6" s="85">
        <v>45.8</v>
      </c>
      <c r="F6" s="85">
        <v>45.8</v>
      </c>
      <c r="G6" s="85">
        <v>45.9</v>
      </c>
      <c r="H6" s="85">
        <v>45.8</v>
      </c>
      <c r="I6" s="85">
        <v>45.8</v>
      </c>
      <c r="J6" s="85">
        <v>45.9</v>
      </c>
      <c r="K6" s="85">
        <v>46</v>
      </c>
      <c r="L6" s="85">
        <v>46.2</v>
      </c>
      <c r="M6" s="85">
        <v>46.3</v>
      </c>
      <c r="N6" s="85">
        <v>46.4</v>
      </c>
      <c r="O6" s="85">
        <v>46.7</v>
      </c>
      <c r="P6" s="85">
        <v>46.9</v>
      </c>
      <c r="Q6" s="85">
        <v>47.1</v>
      </c>
      <c r="R6" s="85">
        <v>47.3</v>
      </c>
      <c r="S6" s="85">
        <v>47.5</v>
      </c>
      <c r="T6" s="85">
        <v>47.8</v>
      </c>
      <c r="U6" s="85">
        <v>47.9</v>
      </c>
      <c r="V6" s="85">
        <v>48</v>
      </c>
      <c r="W6" s="85">
        <v>48.1</v>
      </c>
      <c r="X6" s="85">
        <v>48.3</v>
      </c>
      <c r="Y6" s="85">
        <v>48.8</v>
      </c>
      <c r="Z6" s="85">
        <v>48.7</v>
      </c>
      <c r="AA6" s="95">
        <v>6.5645514223194742E-2</v>
      </c>
      <c r="AB6" s="3"/>
      <c r="AC6" s="3"/>
      <c r="AD6" s="3"/>
      <c r="AE6" s="3"/>
      <c r="AF6" s="3"/>
      <c r="AG6" s="3"/>
      <c r="AH6" s="3"/>
      <c r="AI6" s="3"/>
      <c r="AJ6" s="3"/>
    </row>
    <row r="7" spans="1:36" ht="18" customHeight="1">
      <c r="A7" s="26" t="s">
        <v>33</v>
      </c>
      <c r="B7" s="49">
        <v>45.3</v>
      </c>
      <c r="C7" s="87">
        <v>45.4</v>
      </c>
      <c r="D7" s="87">
        <v>45.5</v>
      </c>
      <c r="E7" s="87">
        <v>45.7</v>
      </c>
      <c r="F7" s="87">
        <v>45.9</v>
      </c>
      <c r="G7" s="87">
        <v>46.2</v>
      </c>
      <c r="H7" s="87">
        <v>46.3</v>
      </c>
      <c r="I7" s="87">
        <v>46.6</v>
      </c>
      <c r="J7" s="87">
        <v>46.8</v>
      </c>
      <c r="K7" s="87">
        <v>47.1</v>
      </c>
      <c r="L7" s="87">
        <v>47.4</v>
      </c>
      <c r="M7" s="87">
        <v>47.6</v>
      </c>
      <c r="N7" s="87">
        <v>47.8</v>
      </c>
      <c r="O7" s="87">
        <v>48.1</v>
      </c>
      <c r="P7" s="87">
        <v>48.4</v>
      </c>
      <c r="Q7" s="87">
        <v>48.7</v>
      </c>
      <c r="R7" s="87">
        <v>48.9</v>
      </c>
      <c r="S7" s="87">
        <v>49.2</v>
      </c>
      <c r="T7" s="87">
        <v>49.5</v>
      </c>
      <c r="U7" s="87">
        <v>49.7</v>
      </c>
      <c r="V7" s="87">
        <v>49.9</v>
      </c>
      <c r="W7" s="87">
        <v>50</v>
      </c>
      <c r="X7" s="87">
        <v>50.2</v>
      </c>
      <c r="Y7" s="87">
        <v>50.3</v>
      </c>
      <c r="Z7" s="87">
        <v>50.5</v>
      </c>
      <c r="AA7" s="96">
        <v>0.1147902869757175</v>
      </c>
      <c r="AB7" s="3"/>
      <c r="AC7" s="3"/>
      <c r="AD7" s="3"/>
      <c r="AE7" s="3"/>
      <c r="AF7" s="3"/>
      <c r="AG7" s="3"/>
      <c r="AH7" s="3"/>
      <c r="AI7" s="3"/>
      <c r="AJ7" s="3"/>
    </row>
    <row r="8" spans="1:36" ht="18" customHeight="1">
      <c r="A8" s="50" t="s">
        <v>63</v>
      </c>
      <c r="B8" s="39">
        <v>43.6</v>
      </c>
      <c r="C8" s="85">
        <v>43.8</v>
      </c>
      <c r="D8" s="85">
        <v>43.8</v>
      </c>
      <c r="E8" s="85">
        <v>43.9</v>
      </c>
      <c r="F8" s="85">
        <v>44.1</v>
      </c>
      <c r="G8" s="85">
        <v>44.2</v>
      </c>
      <c r="H8" s="85">
        <v>44.2</v>
      </c>
      <c r="I8" s="85">
        <v>44.3</v>
      </c>
      <c r="J8" s="85">
        <v>44.4</v>
      </c>
      <c r="K8" s="85">
        <v>44.5</v>
      </c>
      <c r="L8" s="85">
        <v>44.6</v>
      </c>
      <c r="M8" s="85">
        <v>44.8</v>
      </c>
      <c r="N8" s="85">
        <v>44.9</v>
      </c>
      <c r="O8" s="85">
        <v>45.1</v>
      </c>
      <c r="P8" s="85">
        <v>45.3</v>
      </c>
      <c r="Q8" s="85">
        <v>45.5</v>
      </c>
      <c r="R8" s="85">
        <v>45.7</v>
      </c>
      <c r="S8" s="85">
        <v>45.9</v>
      </c>
      <c r="T8" s="85" t="s">
        <v>115</v>
      </c>
      <c r="U8" s="85">
        <v>46.2</v>
      </c>
      <c r="V8" s="85">
        <v>46.4</v>
      </c>
      <c r="W8" s="85">
        <v>46.5</v>
      </c>
      <c r="X8" s="85">
        <v>46.7</v>
      </c>
      <c r="Y8" s="85">
        <v>46.8</v>
      </c>
      <c r="Z8" s="85">
        <v>47</v>
      </c>
      <c r="AA8" s="95">
        <v>7.7981651376146752E-2</v>
      </c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50" t="s">
        <v>65</v>
      </c>
      <c r="B9" s="49">
        <v>43.5</v>
      </c>
      <c r="C9" s="87">
        <v>43.6</v>
      </c>
      <c r="D9" s="87">
        <v>43.7</v>
      </c>
      <c r="E9" s="87">
        <v>43.8</v>
      </c>
      <c r="F9" s="87">
        <v>44</v>
      </c>
      <c r="G9" s="87">
        <v>44.1</v>
      </c>
      <c r="H9" s="87">
        <v>44.2</v>
      </c>
      <c r="I9" s="87">
        <v>44.2</v>
      </c>
      <c r="J9" s="87">
        <v>44.3</v>
      </c>
      <c r="K9" s="87">
        <v>44.5</v>
      </c>
      <c r="L9" s="87">
        <v>44.7</v>
      </c>
      <c r="M9" s="87">
        <v>44.8</v>
      </c>
      <c r="N9" s="87">
        <v>45.1</v>
      </c>
      <c r="O9" s="87">
        <v>45.3</v>
      </c>
      <c r="P9" s="87">
        <v>45.5</v>
      </c>
      <c r="Q9" s="87">
        <v>45.8</v>
      </c>
      <c r="R9" s="87">
        <v>46</v>
      </c>
      <c r="S9" s="87">
        <v>46.2</v>
      </c>
      <c r="T9" s="87">
        <v>46.4</v>
      </c>
      <c r="U9" s="87">
        <v>46.6</v>
      </c>
      <c r="V9" s="87">
        <v>46.8</v>
      </c>
      <c r="W9" s="87">
        <v>46.9</v>
      </c>
      <c r="X9" s="87">
        <v>47.1</v>
      </c>
      <c r="Y9" s="87">
        <v>47.3</v>
      </c>
      <c r="Z9" s="87">
        <v>47.4</v>
      </c>
      <c r="AA9" s="94">
        <v>8.9655172413793074E-2</v>
      </c>
      <c r="AB9" s="3"/>
      <c r="AC9" s="3"/>
      <c r="AD9" s="3"/>
      <c r="AE9" s="3"/>
      <c r="AF9" s="3"/>
      <c r="AG9" s="3"/>
      <c r="AH9" s="3"/>
      <c r="AI9" s="3"/>
      <c r="AJ9" s="3"/>
    </row>
    <row r="10" spans="1:36" ht="18" customHeight="1">
      <c r="A10" s="50" t="s">
        <v>67</v>
      </c>
      <c r="B10" s="39">
        <v>43.8</v>
      </c>
      <c r="C10" s="85">
        <v>44</v>
      </c>
      <c r="D10" s="85">
        <v>44.1</v>
      </c>
      <c r="E10" s="85">
        <v>44.3</v>
      </c>
      <c r="F10" s="85">
        <v>44.5</v>
      </c>
      <c r="G10" s="85">
        <v>44.7</v>
      </c>
      <c r="H10" s="85">
        <v>44.7</v>
      </c>
      <c r="I10" s="85">
        <v>44.8</v>
      </c>
      <c r="J10" s="85">
        <v>44.9</v>
      </c>
      <c r="K10" s="85">
        <v>45.1</v>
      </c>
      <c r="L10" s="85">
        <v>45.3</v>
      </c>
      <c r="M10" s="85">
        <v>45.5</v>
      </c>
      <c r="N10" s="85">
        <v>45.7</v>
      </c>
      <c r="O10" s="85">
        <v>45.9</v>
      </c>
      <c r="P10" s="85">
        <v>46.1</v>
      </c>
      <c r="Q10" s="85">
        <v>46.4</v>
      </c>
      <c r="R10" s="85">
        <v>46.6</v>
      </c>
      <c r="S10" s="85">
        <v>46.9</v>
      </c>
      <c r="T10" s="85">
        <v>47.1</v>
      </c>
      <c r="U10" s="85">
        <v>47.2</v>
      </c>
      <c r="V10" s="85">
        <v>47.5</v>
      </c>
      <c r="W10" s="85">
        <v>47.6</v>
      </c>
      <c r="X10" s="85">
        <v>47.8</v>
      </c>
      <c r="Y10" s="85">
        <v>47.9</v>
      </c>
      <c r="Z10" s="85">
        <v>48.1</v>
      </c>
      <c r="AA10" s="95">
        <v>9.8173515981735265E-2</v>
      </c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8" customHeight="1">
      <c r="A11" s="50" t="s">
        <v>98</v>
      </c>
      <c r="B11" s="49">
        <v>44.3</v>
      </c>
      <c r="C11" s="87">
        <v>44.6</v>
      </c>
      <c r="D11" s="87">
        <v>44.7</v>
      </c>
      <c r="E11" s="87">
        <v>44.9</v>
      </c>
      <c r="F11" s="87">
        <v>45.1</v>
      </c>
      <c r="G11" s="87">
        <v>45.3</v>
      </c>
      <c r="H11" s="87">
        <v>45.6</v>
      </c>
      <c r="I11" s="87">
        <v>45.8</v>
      </c>
      <c r="J11" s="87">
        <v>45.9</v>
      </c>
      <c r="K11" s="87">
        <v>46.2</v>
      </c>
      <c r="L11" s="87">
        <v>46.4</v>
      </c>
      <c r="M11" s="87">
        <v>46.7</v>
      </c>
      <c r="N11" s="87">
        <v>46.9</v>
      </c>
      <c r="O11" s="87">
        <v>47.2</v>
      </c>
      <c r="P11" s="87">
        <v>47.4</v>
      </c>
      <c r="Q11" s="87">
        <v>47.7</v>
      </c>
      <c r="R11" s="87">
        <v>47.9</v>
      </c>
      <c r="S11" s="87">
        <v>48.2</v>
      </c>
      <c r="T11" s="87">
        <v>48.5</v>
      </c>
      <c r="U11" s="87">
        <v>48.7</v>
      </c>
      <c r="V11" s="87">
        <v>48.7</v>
      </c>
      <c r="W11" s="87">
        <v>49.2</v>
      </c>
      <c r="X11" s="87">
        <v>49.4</v>
      </c>
      <c r="Y11" s="87">
        <v>49.6</v>
      </c>
      <c r="Z11" s="87">
        <v>49.9</v>
      </c>
      <c r="AA11" s="94">
        <v>0.12641083521444699</v>
      </c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8" customHeight="1">
      <c r="A12" s="50" t="s">
        <v>70</v>
      </c>
      <c r="B12" s="39">
        <v>45.4</v>
      </c>
      <c r="C12" s="85">
        <v>45.6</v>
      </c>
      <c r="D12" s="85">
        <v>45.6</v>
      </c>
      <c r="E12" s="85">
        <v>45.8</v>
      </c>
      <c r="F12" s="85">
        <v>46</v>
      </c>
      <c r="G12" s="85">
        <v>46.2</v>
      </c>
      <c r="H12" s="85">
        <v>46.2</v>
      </c>
      <c r="I12" s="85">
        <v>46.4</v>
      </c>
      <c r="J12" s="85">
        <v>46.5</v>
      </c>
      <c r="K12" s="85">
        <v>46.7</v>
      </c>
      <c r="L12" s="85">
        <v>46.9</v>
      </c>
      <c r="M12" s="85">
        <v>47</v>
      </c>
      <c r="N12" s="85">
        <v>47.2</v>
      </c>
      <c r="O12" s="85">
        <v>47.5</v>
      </c>
      <c r="P12" s="85">
        <v>47.7</v>
      </c>
      <c r="Q12" s="85">
        <v>47.9</v>
      </c>
      <c r="R12" s="85">
        <v>48.1</v>
      </c>
      <c r="S12" s="85">
        <v>48.3</v>
      </c>
      <c r="T12" s="85">
        <v>48.5</v>
      </c>
      <c r="U12" s="85">
        <v>48.6</v>
      </c>
      <c r="V12" s="85">
        <v>48.7</v>
      </c>
      <c r="W12" s="85">
        <v>48.8</v>
      </c>
      <c r="X12" s="85">
        <v>48.8</v>
      </c>
      <c r="Y12" s="85">
        <v>48.9</v>
      </c>
      <c r="Z12" s="85">
        <v>49</v>
      </c>
      <c r="AA12" s="95">
        <v>7.929515418502206E-2</v>
      </c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3.2">
      <c r="A13" s="38" t="s">
        <v>62</v>
      </c>
    </row>
    <row r="14" spans="1:36" ht="13.2">
      <c r="A14" s="38" t="s">
        <v>116</v>
      </c>
    </row>
    <row r="15" spans="1:36" ht="36" customHeigh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97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36" customHeigh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10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0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10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0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0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0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0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0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99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5.75" customHeight="1"/>
    <row r="224" spans="1:3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5" right="0.75" top="1" bottom="1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AJ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26" width="7" customWidth="1"/>
    <col min="27" max="27" width="9.6640625" customWidth="1"/>
    <col min="28" max="36" width="11.109375" customWidth="1"/>
  </cols>
  <sheetData>
    <row r="1" spans="1:36" ht="21.75" customHeight="1">
      <c r="A1" s="1" t="s">
        <v>114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24">
      <c r="A2" s="82" t="s">
        <v>4</v>
      </c>
      <c r="B2" s="83">
        <v>2002</v>
      </c>
      <c r="C2" s="84">
        <v>2003</v>
      </c>
      <c r="D2" s="84">
        <v>2004</v>
      </c>
      <c r="E2" s="84">
        <v>2005</v>
      </c>
      <c r="F2" s="84">
        <v>2006</v>
      </c>
      <c r="G2" s="84">
        <v>2007</v>
      </c>
      <c r="H2" s="84">
        <v>2008</v>
      </c>
      <c r="I2" s="84">
        <v>2009</v>
      </c>
      <c r="J2" s="84">
        <v>2010</v>
      </c>
      <c r="K2" s="84">
        <v>2011</v>
      </c>
      <c r="L2" s="84">
        <v>2012</v>
      </c>
      <c r="M2" s="84">
        <v>2013</v>
      </c>
      <c r="N2" s="84">
        <v>2014</v>
      </c>
      <c r="O2" s="84">
        <v>2015</v>
      </c>
      <c r="P2" s="84">
        <v>2016</v>
      </c>
      <c r="Q2" s="84">
        <v>2017</v>
      </c>
      <c r="R2" s="84">
        <v>2018</v>
      </c>
      <c r="S2" s="84">
        <v>2019</v>
      </c>
      <c r="T2" s="84">
        <v>2020</v>
      </c>
      <c r="U2" s="84">
        <v>2021</v>
      </c>
      <c r="V2" s="84">
        <v>2022</v>
      </c>
      <c r="W2" s="84">
        <v>2023</v>
      </c>
      <c r="X2" s="84">
        <v>2024</v>
      </c>
      <c r="Y2" s="84">
        <v>2025</v>
      </c>
      <c r="Z2" s="84">
        <v>2026</v>
      </c>
      <c r="AA2" s="84" t="s">
        <v>113</v>
      </c>
      <c r="AB2" s="3"/>
      <c r="AC2" s="3"/>
      <c r="AD2" s="3"/>
      <c r="AE2" s="3"/>
      <c r="AF2" s="3"/>
      <c r="AG2" s="3"/>
      <c r="AH2" s="3"/>
      <c r="AI2" s="3"/>
      <c r="AJ2" s="3"/>
    </row>
    <row r="3" spans="1:36" ht="18" customHeight="1">
      <c r="A3" s="9" t="s">
        <v>12</v>
      </c>
      <c r="B3" s="39">
        <v>131.69999999999999</v>
      </c>
      <c r="C3" s="85">
        <v>133.5</v>
      </c>
      <c r="D3" s="85">
        <v>135.6</v>
      </c>
      <c r="E3" s="85">
        <v>138</v>
      </c>
      <c r="F3" s="85">
        <v>140.30000000000001</v>
      </c>
      <c r="G3" s="85">
        <v>142.1</v>
      </c>
      <c r="H3" s="85">
        <v>143.1</v>
      </c>
      <c r="I3" s="85">
        <v>143.69999999999999</v>
      </c>
      <c r="J3" s="85">
        <v>144.4</v>
      </c>
      <c r="K3" s="85">
        <v>145.19999999999999</v>
      </c>
      <c r="L3" s="85">
        <v>148.4</v>
      </c>
      <c r="M3" s="85">
        <v>151.1</v>
      </c>
      <c r="N3" s="85">
        <v>154.6</v>
      </c>
      <c r="O3" s="85">
        <v>158.30000000000001</v>
      </c>
      <c r="P3" s="85">
        <v>162</v>
      </c>
      <c r="Q3" s="85">
        <v>165.9</v>
      </c>
      <c r="R3" s="85">
        <v>169.5</v>
      </c>
      <c r="S3" s="85">
        <v>174</v>
      </c>
      <c r="T3" s="85">
        <v>179.4</v>
      </c>
      <c r="U3" s="85">
        <v>182.6</v>
      </c>
      <c r="V3" s="85">
        <v>187.6</v>
      </c>
      <c r="W3" s="85">
        <v>193.1</v>
      </c>
      <c r="X3" s="85">
        <v>199.8</v>
      </c>
      <c r="Y3" s="85">
        <v>207.6</v>
      </c>
      <c r="Z3" s="85">
        <v>216.3</v>
      </c>
      <c r="AA3" s="92">
        <v>0.6423690205011392</v>
      </c>
      <c r="AB3" s="3"/>
      <c r="AC3" s="3"/>
      <c r="AD3" s="3"/>
      <c r="AE3" s="3"/>
      <c r="AF3" s="3"/>
      <c r="AG3" s="3"/>
      <c r="AH3" s="3"/>
      <c r="AI3" s="3"/>
      <c r="AJ3" s="3"/>
    </row>
    <row r="4" spans="1:36" ht="18" customHeight="1">
      <c r="A4" s="15" t="s">
        <v>21</v>
      </c>
      <c r="B4" s="49">
        <v>176.2</v>
      </c>
      <c r="C4" s="87">
        <v>176.9</v>
      </c>
      <c r="D4" s="87">
        <v>178.3</v>
      </c>
      <c r="E4" s="87">
        <v>180</v>
      </c>
      <c r="F4" s="87">
        <v>181.1</v>
      </c>
      <c r="G4" s="87">
        <v>181.7</v>
      </c>
      <c r="H4" s="87">
        <v>180.4</v>
      </c>
      <c r="I4" s="87">
        <v>179.2</v>
      </c>
      <c r="J4" s="87">
        <v>178.7</v>
      </c>
      <c r="K4" s="87">
        <v>178.4</v>
      </c>
      <c r="L4" s="87">
        <v>180.7</v>
      </c>
      <c r="M4" s="87">
        <v>183</v>
      </c>
      <c r="N4" s="87">
        <v>186.5</v>
      </c>
      <c r="O4" s="87">
        <v>190.5</v>
      </c>
      <c r="P4" s="87">
        <v>194.3</v>
      </c>
      <c r="Q4" s="87">
        <v>198.2</v>
      </c>
      <c r="R4" s="87">
        <v>202.2</v>
      </c>
      <c r="S4" s="87">
        <v>207</v>
      </c>
      <c r="T4" s="87">
        <v>212.4</v>
      </c>
      <c r="U4" s="87">
        <v>214.8</v>
      </c>
      <c r="V4" s="87">
        <v>219.9</v>
      </c>
      <c r="W4" s="87">
        <v>225.5</v>
      </c>
      <c r="X4" s="87">
        <v>232.3</v>
      </c>
      <c r="Y4" s="87">
        <v>239.8</v>
      </c>
      <c r="Z4" s="87">
        <v>248.3</v>
      </c>
      <c r="AA4" s="93">
        <v>0.40919409761634518</v>
      </c>
      <c r="AB4" s="3"/>
      <c r="AC4" s="3"/>
      <c r="AD4" s="3"/>
      <c r="AE4" s="3"/>
      <c r="AF4" s="3"/>
      <c r="AG4" s="3"/>
      <c r="AH4" s="3"/>
      <c r="AI4" s="3"/>
      <c r="AJ4" s="3"/>
    </row>
    <row r="5" spans="1:36" ht="18" customHeight="1">
      <c r="A5" s="50" t="s">
        <v>59</v>
      </c>
      <c r="B5" s="49">
        <v>248.8</v>
      </c>
      <c r="C5" s="87">
        <v>246.4</v>
      </c>
      <c r="D5" s="87">
        <v>244.5</v>
      </c>
      <c r="E5" s="87">
        <v>242.8</v>
      </c>
      <c r="F5" s="87">
        <v>240.3</v>
      </c>
      <c r="G5" s="87">
        <v>238.6</v>
      </c>
      <c r="H5" s="87">
        <v>234.5</v>
      </c>
      <c r="I5" s="87">
        <v>231</v>
      </c>
      <c r="J5" s="87">
        <v>229.2</v>
      </c>
      <c r="K5" s="87">
        <v>227.2</v>
      </c>
      <c r="L5" s="87">
        <v>228.6</v>
      </c>
      <c r="M5" s="87">
        <v>229.2</v>
      </c>
      <c r="N5" s="87">
        <v>231.1</v>
      </c>
      <c r="O5" s="87">
        <v>234.9</v>
      </c>
      <c r="P5" s="87">
        <v>237.9</v>
      </c>
      <c r="Q5" s="87">
        <v>241.3</v>
      </c>
      <c r="R5" s="87">
        <v>244.4</v>
      </c>
      <c r="S5" s="87">
        <v>248.9</v>
      </c>
      <c r="T5" s="87">
        <v>255.4</v>
      </c>
      <c r="U5" s="87">
        <v>256.89999999999998</v>
      </c>
      <c r="V5" s="87">
        <v>262.89999999999998</v>
      </c>
      <c r="W5" s="87">
        <v>267.5</v>
      </c>
      <c r="X5" s="87">
        <v>273</v>
      </c>
      <c r="Y5" s="87">
        <v>279.2</v>
      </c>
      <c r="Z5" s="87">
        <v>285.8</v>
      </c>
      <c r="AA5" s="94">
        <v>0.1487138263665595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8" customHeight="1">
      <c r="A6" s="50" t="s">
        <v>60</v>
      </c>
      <c r="B6" s="39">
        <v>209.2</v>
      </c>
      <c r="C6" s="85">
        <v>206.3</v>
      </c>
      <c r="D6" s="85">
        <v>204</v>
      </c>
      <c r="E6" s="85">
        <v>202.4</v>
      </c>
      <c r="F6" s="85">
        <v>199.9</v>
      </c>
      <c r="G6" s="85">
        <v>197.4</v>
      </c>
      <c r="H6" s="85">
        <v>193.9</v>
      </c>
      <c r="I6" s="85">
        <v>189.9</v>
      </c>
      <c r="J6" s="85">
        <v>187.7</v>
      </c>
      <c r="K6" s="85">
        <v>186.6</v>
      </c>
      <c r="L6" s="85">
        <v>188.5</v>
      </c>
      <c r="M6" s="85">
        <v>189</v>
      </c>
      <c r="N6" s="85">
        <v>192.8</v>
      </c>
      <c r="O6" s="85">
        <v>197.4</v>
      </c>
      <c r="P6" s="85">
        <v>202</v>
      </c>
      <c r="Q6" s="85">
        <v>205.6</v>
      </c>
      <c r="R6" s="85">
        <v>210.5</v>
      </c>
      <c r="S6" s="85">
        <v>216.3</v>
      </c>
      <c r="T6" s="85">
        <v>222.3</v>
      </c>
      <c r="U6" s="85">
        <v>224.3</v>
      </c>
      <c r="V6" s="85">
        <v>229.6</v>
      </c>
      <c r="W6" s="85">
        <v>234.1</v>
      </c>
      <c r="X6" s="85">
        <v>241.9</v>
      </c>
      <c r="Y6" s="85">
        <v>249.1</v>
      </c>
      <c r="Z6" s="85">
        <v>258.7</v>
      </c>
      <c r="AA6" s="95">
        <v>0.23661567877629061</v>
      </c>
      <c r="AB6" s="3"/>
      <c r="AC6" s="3"/>
      <c r="AD6" s="3"/>
      <c r="AE6" s="3"/>
      <c r="AF6" s="3"/>
      <c r="AG6" s="3"/>
      <c r="AH6" s="3"/>
      <c r="AI6" s="3"/>
      <c r="AJ6" s="3"/>
    </row>
    <row r="7" spans="1:36" ht="18" customHeight="1">
      <c r="A7" s="26" t="s">
        <v>33</v>
      </c>
      <c r="B7" s="49">
        <v>198.4</v>
      </c>
      <c r="C7" s="87">
        <v>198</v>
      </c>
      <c r="D7" s="87">
        <v>198.7</v>
      </c>
      <c r="E7" s="87">
        <v>201.1</v>
      </c>
      <c r="F7" s="87">
        <v>204.4</v>
      </c>
      <c r="G7" s="87">
        <v>207.1</v>
      </c>
      <c r="H7" s="87">
        <v>208.8</v>
      </c>
      <c r="I7" s="87">
        <v>210.6</v>
      </c>
      <c r="J7" s="87">
        <v>212.7</v>
      </c>
      <c r="K7" s="87">
        <v>215.6</v>
      </c>
      <c r="L7" s="87">
        <v>220.3</v>
      </c>
      <c r="M7" s="87">
        <v>224.6</v>
      </c>
      <c r="N7" s="87">
        <v>230.9</v>
      </c>
      <c r="O7" s="87">
        <v>237.1</v>
      </c>
      <c r="P7" s="87">
        <v>245.5</v>
      </c>
      <c r="Q7" s="87">
        <v>251.2</v>
      </c>
      <c r="R7" s="87">
        <v>259.2</v>
      </c>
      <c r="S7" s="87">
        <v>267.7</v>
      </c>
      <c r="T7" s="87">
        <v>276.2</v>
      </c>
      <c r="U7" s="87">
        <v>282</v>
      </c>
      <c r="V7" s="87">
        <v>290.7</v>
      </c>
      <c r="W7" s="87">
        <v>298.7</v>
      </c>
      <c r="X7" s="87">
        <v>306.60000000000002</v>
      </c>
      <c r="Y7" s="87">
        <v>314.60000000000002</v>
      </c>
      <c r="Z7" s="87">
        <v>324.10000000000002</v>
      </c>
      <c r="AA7" s="96">
        <v>0.63356854838709686</v>
      </c>
      <c r="AB7" s="3"/>
      <c r="AC7" s="3"/>
      <c r="AD7" s="3"/>
      <c r="AE7" s="3"/>
      <c r="AF7" s="3"/>
      <c r="AG7" s="3"/>
      <c r="AH7" s="3"/>
      <c r="AI7" s="3"/>
      <c r="AJ7" s="3"/>
    </row>
    <row r="8" spans="1:36" ht="18" customHeight="1">
      <c r="A8" s="50" t="s">
        <v>63</v>
      </c>
      <c r="B8" s="39">
        <v>159.6</v>
      </c>
      <c r="C8" s="85">
        <v>159.69999999999999</v>
      </c>
      <c r="D8" s="85">
        <v>160.80000000000001</v>
      </c>
      <c r="E8" s="85">
        <v>161.6</v>
      </c>
      <c r="F8" s="85">
        <v>162.9</v>
      </c>
      <c r="G8" s="85">
        <v>163.69999999999999</v>
      </c>
      <c r="H8" s="85">
        <v>163.1</v>
      </c>
      <c r="I8" s="85">
        <v>161.5</v>
      </c>
      <c r="J8" s="85">
        <v>160.30000000000001</v>
      </c>
      <c r="K8" s="85">
        <v>159.4</v>
      </c>
      <c r="L8" s="85">
        <v>160.6</v>
      </c>
      <c r="M8" s="85">
        <v>163</v>
      </c>
      <c r="N8" s="85">
        <v>165.9</v>
      </c>
      <c r="O8" s="85">
        <v>168.7</v>
      </c>
      <c r="P8" s="85">
        <v>172</v>
      </c>
      <c r="Q8" s="85">
        <v>175.5</v>
      </c>
      <c r="R8" s="85">
        <v>178.5</v>
      </c>
      <c r="S8" s="85">
        <v>181.5</v>
      </c>
      <c r="T8" s="85">
        <v>185.4</v>
      </c>
      <c r="U8" s="85">
        <v>186.6</v>
      </c>
      <c r="V8" s="85">
        <v>190</v>
      </c>
      <c r="W8" s="85">
        <v>194.5</v>
      </c>
      <c r="X8" s="85">
        <v>199.6</v>
      </c>
      <c r="Y8" s="85">
        <v>206.2</v>
      </c>
      <c r="Z8" s="85">
        <v>212.6</v>
      </c>
      <c r="AA8" s="95">
        <v>0.33208020050125309</v>
      </c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50" t="s">
        <v>65</v>
      </c>
      <c r="B9" s="49">
        <v>162.4</v>
      </c>
      <c r="C9" s="87">
        <v>162.69999999999999</v>
      </c>
      <c r="D9" s="87">
        <v>163.6</v>
      </c>
      <c r="E9" s="87">
        <v>164.6</v>
      </c>
      <c r="F9" s="87">
        <v>165.1</v>
      </c>
      <c r="G9" s="87">
        <v>164.2</v>
      </c>
      <c r="H9" s="87">
        <v>163.1</v>
      </c>
      <c r="I9" s="87">
        <v>160.6</v>
      </c>
      <c r="J9" s="87">
        <v>159.6</v>
      </c>
      <c r="K9" s="87">
        <v>158.69999999999999</v>
      </c>
      <c r="L9" s="87">
        <v>160.4</v>
      </c>
      <c r="M9" s="87">
        <v>162.1</v>
      </c>
      <c r="N9" s="87">
        <v>165.4</v>
      </c>
      <c r="O9" s="87">
        <v>169.2</v>
      </c>
      <c r="P9" s="87">
        <v>172.9</v>
      </c>
      <c r="Q9" s="87">
        <v>176.1</v>
      </c>
      <c r="R9" s="87">
        <v>180.1</v>
      </c>
      <c r="S9" s="87">
        <v>183.8</v>
      </c>
      <c r="T9" s="87">
        <v>188.6</v>
      </c>
      <c r="U9" s="87">
        <v>190.9</v>
      </c>
      <c r="V9" s="87">
        <v>195.2</v>
      </c>
      <c r="W9" s="87">
        <v>201.1</v>
      </c>
      <c r="X9" s="87">
        <v>207.5</v>
      </c>
      <c r="Y9" s="87">
        <v>215.4</v>
      </c>
      <c r="Z9" s="87">
        <v>222.1</v>
      </c>
      <c r="AA9" s="94">
        <v>0.36761083743842349</v>
      </c>
      <c r="AB9" s="3"/>
      <c r="AC9" s="3"/>
      <c r="AD9" s="3"/>
      <c r="AE9" s="3"/>
      <c r="AF9" s="3"/>
      <c r="AG9" s="3"/>
      <c r="AH9" s="3"/>
      <c r="AI9" s="3"/>
      <c r="AJ9" s="3"/>
    </row>
    <row r="10" spans="1:36" ht="18" customHeight="1">
      <c r="A10" s="50" t="s">
        <v>67</v>
      </c>
      <c r="B10" s="39">
        <v>164.1</v>
      </c>
      <c r="C10" s="85">
        <v>165.8</v>
      </c>
      <c r="D10" s="85">
        <v>168.1</v>
      </c>
      <c r="E10" s="85">
        <v>170.9</v>
      </c>
      <c r="F10" s="85">
        <v>172.5</v>
      </c>
      <c r="G10" s="85">
        <v>173.6</v>
      </c>
      <c r="H10" s="85">
        <v>172.5</v>
      </c>
      <c r="I10" s="85">
        <v>172</v>
      </c>
      <c r="J10" s="85">
        <v>172.1</v>
      </c>
      <c r="K10" s="85">
        <v>172.1</v>
      </c>
      <c r="L10" s="85">
        <v>174.7</v>
      </c>
      <c r="M10" s="85">
        <v>177.4</v>
      </c>
      <c r="N10" s="85">
        <v>181</v>
      </c>
      <c r="O10" s="85">
        <v>185.2</v>
      </c>
      <c r="P10" s="85">
        <v>188.7</v>
      </c>
      <c r="Q10" s="85">
        <v>192.7</v>
      </c>
      <c r="R10" s="85">
        <v>196.8</v>
      </c>
      <c r="S10" s="85">
        <v>201.8</v>
      </c>
      <c r="T10" s="85">
        <v>207.3</v>
      </c>
      <c r="U10" s="85">
        <v>210.1</v>
      </c>
      <c r="V10" s="85">
        <v>215.4</v>
      </c>
      <c r="W10" s="85">
        <v>221.4</v>
      </c>
      <c r="X10" s="85">
        <v>228.9</v>
      </c>
      <c r="Y10" s="85">
        <v>236.6</v>
      </c>
      <c r="Z10" s="85">
        <v>246.1</v>
      </c>
      <c r="AA10" s="95">
        <v>0.49969530773918353</v>
      </c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8" customHeight="1">
      <c r="A11" s="50" t="s">
        <v>98</v>
      </c>
      <c r="B11" s="49">
        <v>177.3</v>
      </c>
      <c r="C11" s="87">
        <v>179.3</v>
      </c>
      <c r="D11" s="87">
        <v>182.1</v>
      </c>
      <c r="E11" s="87">
        <v>183.7</v>
      </c>
      <c r="F11" s="87">
        <v>187.4</v>
      </c>
      <c r="G11" s="87">
        <v>190.2</v>
      </c>
      <c r="H11" s="87">
        <v>192</v>
      </c>
      <c r="I11" s="87">
        <v>192.3</v>
      </c>
      <c r="J11" s="87">
        <v>192.7</v>
      </c>
      <c r="K11" s="87">
        <v>193.2</v>
      </c>
      <c r="L11" s="87">
        <v>198.4</v>
      </c>
      <c r="M11" s="87">
        <v>203.1</v>
      </c>
      <c r="N11" s="87">
        <v>209.1</v>
      </c>
      <c r="O11" s="87">
        <v>213.6</v>
      </c>
      <c r="P11" s="87">
        <v>218.8</v>
      </c>
      <c r="Q11" s="87">
        <v>225.6</v>
      </c>
      <c r="R11" s="87">
        <v>230.2</v>
      </c>
      <c r="S11" s="87">
        <v>238.9</v>
      </c>
      <c r="T11" s="87">
        <v>248.1</v>
      </c>
      <c r="U11" s="87">
        <v>253.5</v>
      </c>
      <c r="V11" s="87">
        <v>261.89999999999998</v>
      </c>
      <c r="W11" s="87">
        <v>268.5</v>
      </c>
      <c r="X11" s="87">
        <v>277.3</v>
      </c>
      <c r="Y11" s="87">
        <v>288.3</v>
      </c>
      <c r="Z11" s="87">
        <v>301.5</v>
      </c>
      <c r="AA11" s="94">
        <v>0.70050761421319785</v>
      </c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8" customHeight="1">
      <c r="A12" s="50" t="s">
        <v>70</v>
      </c>
      <c r="B12" s="39">
        <v>207.3</v>
      </c>
      <c r="C12" s="85">
        <v>208</v>
      </c>
      <c r="D12" s="85">
        <v>208.8</v>
      </c>
      <c r="E12" s="85">
        <v>210.3</v>
      </c>
      <c r="F12" s="85">
        <v>212.9</v>
      </c>
      <c r="G12" s="85">
        <v>213.9</v>
      </c>
      <c r="H12" s="85">
        <v>211.5</v>
      </c>
      <c r="I12" s="85">
        <v>209.5</v>
      </c>
      <c r="J12" s="85">
        <v>208.7</v>
      </c>
      <c r="K12" s="85">
        <v>207.7</v>
      </c>
      <c r="L12" s="85">
        <v>210.5</v>
      </c>
      <c r="M12" s="85">
        <v>211.8</v>
      </c>
      <c r="N12" s="85">
        <v>215.6</v>
      </c>
      <c r="O12" s="85">
        <v>220.1</v>
      </c>
      <c r="P12" s="85">
        <v>225.5</v>
      </c>
      <c r="Q12" s="85">
        <v>230.6</v>
      </c>
      <c r="R12" s="85">
        <v>234.7</v>
      </c>
      <c r="S12" s="85">
        <v>238.8</v>
      </c>
      <c r="T12" s="85">
        <v>242.8</v>
      </c>
      <c r="U12" s="85">
        <v>244</v>
      </c>
      <c r="V12" s="85">
        <v>246.9</v>
      </c>
      <c r="W12" s="85">
        <v>251.7</v>
      </c>
      <c r="X12" s="85">
        <v>256.5</v>
      </c>
      <c r="Y12" s="85">
        <v>263.89999999999998</v>
      </c>
      <c r="Z12" s="85">
        <v>268.89999999999998</v>
      </c>
      <c r="AA12" s="95">
        <v>0.29715388326097419</v>
      </c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3.2">
      <c r="A13" s="38" t="s">
        <v>62</v>
      </c>
    </row>
    <row r="14" spans="1:36" ht="13.2">
      <c r="A14" s="38" t="s">
        <v>117</v>
      </c>
    </row>
    <row r="15" spans="1:36" ht="36" customHeigh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36" customHeigh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5.75" customHeight="1"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</row>
    <row r="21" spans="1:36" ht="15.75" customHeight="1"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</row>
    <row r="22" spans="1:36" ht="15.75" customHeight="1"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</row>
    <row r="23" spans="1:36" ht="15.75" customHeight="1"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</row>
    <row r="24" spans="1:36" ht="15.75" customHeight="1"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</row>
    <row r="25" spans="1:36" ht="15.75" customHeight="1"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</row>
    <row r="26" spans="1:36" ht="15.75" customHeight="1"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</row>
    <row r="27" spans="1:36" ht="15.75" customHeight="1"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</row>
    <row r="28" spans="1:36" ht="15.75" customHeight="1"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</row>
    <row r="29" spans="1:36" ht="15.75" customHeight="1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</row>
    <row r="30" spans="1:36" ht="15.75" customHeight="1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</row>
    <row r="31" spans="1:36" ht="15.75" customHeight="1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</row>
    <row r="32" spans="1:3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5.75" customHeight="1"/>
    <row r="224" spans="1:3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5" right="0.75" top="1" bottom="1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AJ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26" width="7" customWidth="1"/>
    <col min="27" max="27" width="9.6640625" customWidth="1"/>
    <col min="28" max="36" width="11.109375" customWidth="1"/>
  </cols>
  <sheetData>
    <row r="1" spans="1:36" ht="21.75" customHeight="1">
      <c r="A1" s="1" t="s">
        <v>118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24">
      <c r="A2" s="82" t="s">
        <v>4</v>
      </c>
      <c r="B2" s="83">
        <v>2002</v>
      </c>
      <c r="C2" s="84">
        <v>2003</v>
      </c>
      <c r="D2" s="84">
        <v>2004</v>
      </c>
      <c r="E2" s="84">
        <v>2005</v>
      </c>
      <c r="F2" s="84">
        <v>2006</v>
      </c>
      <c r="G2" s="84">
        <v>2007</v>
      </c>
      <c r="H2" s="84">
        <v>2008</v>
      </c>
      <c r="I2" s="84">
        <v>2009</v>
      </c>
      <c r="J2" s="84">
        <v>2010</v>
      </c>
      <c r="K2" s="84">
        <v>2011</v>
      </c>
      <c r="L2" s="84">
        <v>2012</v>
      </c>
      <c r="M2" s="84">
        <v>2013</v>
      </c>
      <c r="N2" s="84">
        <v>2014</v>
      </c>
      <c r="O2" s="84">
        <v>2015</v>
      </c>
      <c r="P2" s="84">
        <v>2016</v>
      </c>
      <c r="Q2" s="84">
        <v>2017</v>
      </c>
      <c r="R2" s="84">
        <v>2018</v>
      </c>
      <c r="S2" s="84">
        <v>2019</v>
      </c>
      <c r="T2" s="84">
        <v>2020</v>
      </c>
      <c r="U2" s="84">
        <v>2021</v>
      </c>
      <c r="V2" s="84">
        <v>2022</v>
      </c>
      <c r="W2" s="84">
        <v>2023</v>
      </c>
      <c r="X2" s="84">
        <v>2024</v>
      </c>
      <c r="Y2" s="84">
        <v>2025</v>
      </c>
      <c r="Z2" s="84">
        <v>2026</v>
      </c>
      <c r="AA2" s="84" t="s">
        <v>113</v>
      </c>
      <c r="AB2" s="3"/>
      <c r="AC2" s="3"/>
      <c r="AD2" s="3"/>
      <c r="AE2" s="3"/>
      <c r="AF2" s="3"/>
      <c r="AG2" s="3"/>
      <c r="AH2" s="3"/>
      <c r="AI2" s="3"/>
      <c r="AJ2" s="3"/>
    </row>
    <row r="3" spans="1:36" ht="18" customHeight="1">
      <c r="A3" s="9" t="s">
        <v>12</v>
      </c>
      <c r="B3" s="39">
        <v>49.1</v>
      </c>
      <c r="C3" s="85">
        <v>49.7</v>
      </c>
      <c r="D3" s="85">
        <v>50</v>
      </c>
      <c r="E3" s="85">
        <v>50.7</v>
      </c>
      <c r="F3" s="85">
        <v>51.4</v>
      </c>
      <c r="G3" s="85">
        <v>51.9</v>
      </c>
      <c r="H3" s="85">
        <v>52.1</v>
      </c>
      <c r="I3" s="85">
        <v>52.3</v>
      </c>
      <c r="J3" s="85">
        <v>52.6</v>
      </c>
      <c r="K3" s="85">
        <v>52.7</v>
      </c>
      <c r="L3" s="85">
        <v>53.5</v>
      </c>
      <c r="M3" s="85">
        <v>54.2</v>
      </c>
      <c r="N3" s="85">
        <v>54.8</v>
      </c>
      <c r="O3" s="85">
        <v>55.4</v>
      </c>
      <c r="P3" s="85">
        <v>55.8</v>
      </c>
      <c r="Q3" s="85">
        <v>56.1</v>
      </c>
      <c r="R3" s="85">
        <v>56.2</v>
      </c>
      <c r="S3" s="85">
        <v>56.4</v>
      </c>
      <c r="T3" s="85">
        <v>56.7</v>
      </c>
      <c r="U3" s="85">
        <v>57.3</v>
      </c>
      <c r="V3" s="85">
        <v>57.5</v>
      </c>
      <c r="W3" s="85">
        <v>57.4</v>
      </c>
      <c r="X3" s="85">
        <v>57.6</v>
      </c>
      <c r="Y3" s="85">
        <v>57.8</v>
      </c>
      <c r="Z3" s="85">
        <v>58.1</v>
      </c>
      <c r="AA3" s="92">
        <v>0.18329938900203671</v>
      </c>
      <c r="AB3" s="3"/>
      <c r="AC3" s="3"/>
      <c r="AD3" s="3"/>
      <c r="AE3" s="3"/>
      <c r="AF3" s="3"/>
      <c r="AG3" s="3"/>
      <c r="AH3" s="3"/>
      <c r="AI3" s="3"/>
      <c r="AJ3" s="3"/>
    </row>
    <row r="4" spans="1:36" ht="18" customHeight="1">
      <c r="A4" s="15" t="s">
        <v>21</v>
      </c>
      <c r="B4" s="49">
        <v>50</v>
      </c>
      <c r="C4" s="87">
        <v>51.1</v>
      </c>
      <c r="D4" s="87">
        <v>51.6</v>
      </c>
      <c r="E4" s="87">
        <v>52.7</v>
      </c>
      <c r="F4" s="87">
        <v>53.9</v>
      </c>
      <c r="G4" s="87">
        <v>54.8</v>
      </c>
      <c r="H4" s="87">
        <v>55</v>
      </c>
      <c r="I4" s="87">
        <v>55.4</v>
      </c>
      <c r="J4" s="87">
        <v>56</v>
      </c>
      <c r="K4" s="87">
        <v>56.4</v>
      </c>
      <c r="L4" s="87">
        <v>57.4</v>
      </c>
      <c r="M4" s="87">
        <v>58.2</v>
      </c>
      <c r="N4" s="87">
        <v>59.2</v>
      </c>
      <c r="O4" s="87">
        <v>60</v>
      </c>
      <c r="P4" s="87">
        <v>60.4</v>
      </c>
      <c r="Q4" s="87">
        <v>60.8</v>
      </c>
      <c r="R4" s="87">
        <v>61</v>
      </c>
      <c r="S4" s="87">
        <v>61.2</v>
      </c>
      <c r="T4" s="87">
        <v>61.5</v>
      </c>
      <c r="U4" s="87">
        <v>61.6</v>
      </c>
      <c r="V4" s="87">
        <v>61.7</v>
      </c>
      <c r="W4" s="87">
        <v>61.5</v>
      </c>
      <c r="X4" s="87">
        <v>61.5</v>
      </c>
      <c r="Y4" s="87">
        <v>61.4</v>
      </c>
      <c r="Z4" s="87">
        <v>61.6</v>
      </c>
      <c r="AA4" s="93">
        <v>0.23200000000000001</v>
      </c>
      <c r="AB4" s="3"/>
      <c r="AC4" s="3"/>
      <c r="AD4" s="3"/>
      <c r="AE4" s="3"/>
      <c r="AF4" s="3"/>
      <c r="AG4" s="3"/>
      <c r="AH4" s="3"/>
      <c r="AI4" s="3"/>
      <c r="AJ4" s="3"/>
    </row>
    <row r="5" spans="1:36" ht="18" customHeight="1">
      <c r="A5" s="50" t="s">
        <v>59</v>
      </c>
      <c r="B5" s="49">
        <v>55.5</v>
      </c>
      <c r="C5" s="87">
        <v>56.4</v>
      </c>
      <c r="D5" s="87">
        <v>56.5</v>
      </c>
      <c r="E5" s="87">
        <v>57.6</v>
      </c>
      <c r="F5" s="87">
        <v>58.4</v>
      </c>
      <c r="G5" s="87">
        <v>59.2</v>
      </c>
      <c r="H5" s="87">
        <v>59.2</v>
      </c>
      <c r="I5" s="87">
        <v>59.3</v>
      </c>
      <c r="J5" s="87">
        <v>59.7</v>
      </c>
      <c r="K5" s="87">
        <v>59.7</v>
      </c>
      <c r="L5" s="87">
        <v>60.8</v>
      </c>
      <c r="M5" s="87">
        <v>61.5</v>
      </c>
      <c r="N5" s="87">
        <v>62.2</v>
      </c>
      <c r="O5" s="87">
        <v>62.8</v>
      </c>
      <c r="P5" s="87">
        <v>63.2</v>
      </c>
      <c r="Q5" s="87">
        <v>63.5</v>
      </c>
      <c r="R5" s="87">
        <v>63.5</v>
      </c>
      <c r="S5" s="87">
        <v>63.6</v>
      </c>
      <c r="T5" s="87">
        <v>63.8</v>
      </c>
      <c r="U5" s="87">
        <v>64.099999999999994</v>
      </c>
      <c r="V5" s="87">
        <v>64.2</v>
      </c>
      <c r="W5" s="87">
        <v>64</v>
      </c>
      <c r="X5" s="87">
        <v>64.099999999999994</v>
      </c>
      <c r="Y5" s="87">
        <v>63.9</v>
      </c>
      <c r="Z5" s="87">
        <v>63.9</v>
      </c>
      <c r="AA5" s="94">
        <v>0.1513513513513513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8" customHeight="1">
      <c r="A6" s="50" t="s">
        <v>60</v>
      </c>
      <c r="B6" s="39">
        <v>55.9</v>
      </c>
      <c r="C6" s="85">
        <v>56.6</v>
      </c>
      <c r="D6" s="85">
        <v>56.2</v>
      </c>
      <c r="E6" s="85">
        <v>57.2</v>
      </c>
      <c r="F6" s="85">
        <v>57.8</v>
      </c>
      <c r="G6" s="85">
        <v>58.3</v>
      </c>
      <c r="H6" s="85">
        <v>58.1</v>
      </c>
      <c r="I6" s="85">
        <v>58.1</v>
      </c>
      <c r="J6" s="85">
        <v>58.3</v>
      </c>
      <c r="K6" s="85">
        <v>58.2</v>
      </c>
      <c r="L6" s="85">
        <v>59.2</v>
      </c>
      <c r="M6" s="85">
        <v>60.1</v>
      </c>
      <c r="N6" s="85">
        <v>61.1</v>
      </c>
      <c r="O6" s="85">
        <v>61.8</v>
      </c>
      <c r="P6" s="85">
        <v>62.3</v>
      </c>
      <c r="Q6" s="85">
        <v>62.5</v>
      </c>
      <c r="R6" s="85">
        <v>62.4</v>
      </c>
      <c r="S6" s="85">
        <v>62.6</v>
      </c>
      <c r="T6" s="85">
        <v>62.8</v>
      </c>
      <c r="U6" s="85">
        <v>63</v>
      </c>
      <c r="V6" s="85">
        <v>62.9</v>
      </c>
      <c r="W6" s="85">
        <v>62.8</v>
      </c>
      <c r="X6" s="85">
        <v>62.9</v>
      </c>
      <c r="Y6" s="85">
        <v>62.9</v>
      </c>
      <c r="Z6" s="85">
        <v>63.4</v>
      </c>
      <c r="AA6" s="95">
        <v>0.1341681574239714</v>
      </c>
      <c r="AB6" s="3"/>
      <c r="AC6" s="3"/>
      <c r="AD6" s="3"/>
      <c r="AE6" s="3"/>
      <c r="AF6" s="3"/>
      <c r="AG6" s="3"/>
      <c r="AH6" s="3"/>
      <c r="AI6" s="3"/>
      <c r="AJ6" s="3"/>
    </row>
    <row r="7" spans="1:36" ht="18" customHeight="1">
      <c r="A7" s="26" t="s">
        <v>33</v>
      </c>
      <c r="B7" s="49">
        <v>53</v>
      </c>
      <c r="C7" s="87">
        <v>53.8</v>
      </c>
      <c r="D7" s="87">
        <v>54.6</v>
      </c>
      <c r="E7" s="87">
        <v>55.7</v>
      </c>
      <c r="F7" s="87">
        <v>56.9</v>
      </c>
      <c r="G7" s="87">
        <v>57.9</v>
      </c>
      <c r="H7" s="87">
        <v>58.4</v>
      </c>
      <c r="I7" s="87">
        <v>58.9</v>
      </c>
      <c r="J7" s="87">
        <v>59.4</v>
      </c>
      <c r="K7" s="87">
        <v>59.8</v>
      </c>
      <c r="L7" s="87">
        <v>60.8</v>
      </c>
      <c r="M7" s="87">
        <v>61.6</v>
      </c>
      <c r="N7" s="87">
        <v>62.8</v>
      </c>
      <c r="O7" s="87">
        <v>63.8</v>
      </c>
      <c r="P7" s="87">
        <v>64.400000000000006</v>
      </c>
      <c r="Q7" s="87">
        <v>64.900000000000006</v>
      </c>
      <c r="R7" s="87">
        <v>65.3</v>
      </c>
      <c r="S7" s="87">
        <v>65.5</v>
      </c>
      <c r="T7" s="87">
        <v>66.099999999999994</v>
      </c>
      <c r="U7" s="87">
        <v>66.400000000000006</v>
      </c>
      <c r="V7" s="87">
        <v>66.400000000000006</v>
      </c>
      <c r="W7" s="87">
        <v>66.400000000000006</v>
      </c>
      <c r="X7" s="87">
        <v>66.599999999999994</v>
      </c>
      <c r="Y7" s="87">
        <v>66.400000000000006</v>
      </c>
      <c r="Z7" s="87">
        <v>66.900000000000006</v>
      </c>
      <c r="AA7" s="96">
        <v>0.26226415094339628</v>
      </c>
      <c r="AB7" s="3"/>
      <c r="AC7" s="3"/>
      <c r="AD7" s="3"/>
      <c r="AE7" s="3"/>
      <c r="AF7" s="3"/>
      <c r="AG7" s="3"/>
      <c r="AH7" s="3"/>
      <c r="AI7" s="3"/>
      <c r="AJ7" s="3"/>
    </row>
    <row r="8" spans="1:36" ht="18" customHeight="1">
      <c r="A8" s="50" t="s">
        <v>63</v>
      </c>
      <c r="B8" s="39">
        <v>53.1</v>
      </c>
      <c r="C8" s="85">
        <v>53.8</v>
      </c>
      <c r="D8" s="85">
        <v>54</v>
      </c>
      <c r="E8" s="85">
        <v>54.8</v>
      </c>
      <c r="F8" s="85">
        <v>55.6</v>
      </c>
      <c r="G8" s="85">
        <v>56.2</v>
      </c>
      <c r="H8" s="85">
        <v>56.1</v>
      </c>
      <c r="I8" s="85">
        <v>56.1</v>
      </c>
      <c r="J8" s="85">
        <v>56.4</v>
      </c>
      <c r="K8" s="85">
        <v>56.3</v>
      </c>
      <c r="L8" s="85">
        <v>56.9</v>
      </c>
      <c r="M8" s="85">
        <v>57.4</v>
      </c>
      <c r="N8" s="85">
        <v>58.1</v>
      </c>
      <c r="O8" s="85">
        <v>58.8</v>
      </c>
      <c r="P8" s="85">
        <v>59.2</v>
      </c>
      <c r="Q8" s="85">
        <v>59.5</v>
      </c>
      <c r="R8" s="85">
        <v>59.8</v>
      </c>
      <c r="S8" s="85">
        <v>60</v>
      </c>
      <c r="T8" s="85">
        <v>60.2</v>
      </c>
      <c r="U8" s="85">
        <v>60.2</v>
      </c>
      <c r="V8" s="85">
        <v>60.4</v>
      </c>
      <c r="W8" s="85">
        <v>60.3</v>
      </c>
      <c r="X8" s="85">
        <v>60.3</v>
      </c>
      <c r="Y8" s="85">
        <v>60.4</v>
      </c>
      <c r="Z8" s="85">
        <v>60.7</v>
      </c>
      <c r="AA8" s="95">
        <v>0.1431261770244821</v>
      </c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50" t="s">
        <v>65</v>
      </c>
      <c r="B9" s="49">
        <v>48.8</v>
      </c>
      <c r="C9" s="87">
        <v>49.6</v>
      </c>
      <c r="D9" s="87">
        <v>49.7</v>
      </c>
      <c r="E9" s="87">
        <v>50.6</v>
      </c>
      <c r="F9" s="87">
        <v>51.5</v>
      </c>
      <c r="G9" s="87">
        <v>52.3</v>
      </c>
      <c r="H9" s="87">
        <v>52.5</v>
      </c>
      <c r="I9" s="87">
        <v>52.6</v>
      </c>
      <c r="J9" s="87">
        <v>53</v>
      </c>
      <c r="K9" s="87">
        <v>53.2</v>
      </c>
      <c r="L9" s="87">
        <v>54.2</v>
      </c>
      <c r="M9" s="87">
        <v>55</v>
      </c>
      <c r="N9" s="87">
        <v>55.8</v>
      </c>
      <c r="O9" s="87">
        <v>56.6</v>
      </c>
      <c r="P9" s="87">
        <v>57.1</v>
      </c>
      <c r="Q9" s="87">
        <v>57.4</v>
      </c>
      <c r="R9" s="87">
        <v>57.7</v>
      </c>
      <c r="S9" s="87">
        <v>57.9</v>
      </c>
      <c r="T9" s="87">
        <v>58.3</v>
      </c>
      <c r="U9" s="87">
        <v>58.7</v>
      </c>
      <c r="V9" s="87">
        <v>58.7</v>
      </c>
      <c r="W9" s="87">
        <v>58.4</v>
      </c>
      <c r="X9" s="87">
        <v>58.5</v>
      </c>
      <c r="Y9" s="87">
        <v>58.6</v>
      </c>
      <c r="Z9" s="87">
        <v>59</v>
      </c>
      <c r="AA9" s="94">
        <v>0.20901639344262299</v>
      </c>
      <c r="AB9" s="3"/>
      <c r="AC9" s="3"/>
      <c r="AD9" s="3"/>
      <c r="AE9" s="3"/>
      <c r="AF9" s="3"/>
      <c r="AG9" s="3"/>
      <c r="AH9" s="3"/>
      <c r="AI9" s="3"/>
      <c r="AJ9" s="3"/>
    </row>
    <row r="10" spans="1:36" ht="18" customHeight="1">
      <c r="A10" s="50" t="s">
        <v>67</v>
      </c>
      <c r="B10" s="39">
        <v>47.4</v>
      </c>
      <c r="C10" s="85">
        <v>48.7</v>
      </c>
      <c r="D10" s="85">
        <v>49.5</v>
      </c>
      <c r="E10" s="85">
        <v>50.8</v>
      </c>
      <c r="F10" s="85">
        <v>52.3</v>
      </c>
      <c r="G10" s="85">
        <v>53.3</v>
      </c>
      <c r="H10" s="85">
        <v>53.7</v>
      </c>
      <c r="I10" s="85">
        <v>54.3</v>
      </c>
      <c r="J10" s="85">
        <v>55.1</v>
      </c>
      <c r="K10" s="85">
        <v>55.8</v>
      </c>
      <c r="L10" s="85">
        <v>57</v>
      </c>
      <c r="M10" s="85">
        <v>57.9</v>
      </c>
      <c r="N10" s="85">
        <v>58.9</v>
      </c>
      <c r="O10" s="85">
        <v>59.9</v>
      </c>
      <c r="P10" s="85">
        <v>60.3</v>
      </c>
      <c r="Q10" s="85">
        <v>60.6</v>
      </c>
      <c r="R10" s="85">
        <v>60.9</v>
      </c>
      <c r="S10" s="85">
        <v>61</v>
      </c>
      <c r="T10" s="85">
        <v>61.3</v>
      </c>
      <c r="U10" s="85">
        <v>61.4</v>
      </c>
      <c r="V10" s="85">
        <v>61.5</v>
      </c>
      <c r="W10" s="85">
        <v>61.2</v>
      </c>
      <c r="X10" s="85">
        <v>61</v>
      </c>
      <c r="Y10" s="85">
        <v>60.9</v>
      </c>
      <c r="Z10" s="85">
        <v>60.9</v>
      </c>
      <c r="AA10" s="95">
        <v>0.2848101265822785</v>
      </c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8" customHeight="1">
      <c r="A11" s="50" t="s">
        <v>98</v>
      </c>
      <c r="B11" s="49">
        <v>49.1</v>
      </c>
      <c r="C11" s="87">
        <v>50.1</v>
      </c>
      <c r="D11" s="87">
        <v>50.8</v>
      </c>
      <c r="E11" s="87">
        <v>51.9</v>
      </c>
      <c r="F11" s="87">
        <v>53.1</v>
      </c>
      <c r="G11" s="87">
        <v>54.2</v>
      </c>
      <c r="H11" s="87">
        <v>54.7</v>
      </c>
      <c r="I11" s="87">
        <v>55.1</v>
      </c>
      <c r="J11" s="87">
        <v>55.7</v>
      </c>
      <c r="K11" s="87">
        <v>55.9</v>
      </c>
      <c r="L11" s="87">
        <v>57</v>
      </c>
      <c r="M11" s="87">
        <v>57.9</v>
      </c>
      <c r="N11" s="87">
        <v>58.8</v>
      </c>
      <c r="O11" s="87">
        <v>59.7</v>
      </c>
      <c r="P11" s="87">
        <v>60.2</v>
      </c>
      <c r="Q11" s="87">
        <v>60.5</v>
      </c>
      <c r="R11" s="87">
        <v>60.8</v>
      </c>
      <c r="S11" s="87">
        <v>61.1</v>
      </c>
      <c r="T11" s="87">
        <v>61.7</v>
      </c>
      <c r="U11" s="87">
        <v>62.3</v>
      </c>
      <c r="V11" s="87">
        <v>62.5</v>
      </c>
      <c r="W11" s="87">
        <v>62.4</v>
      </c>
      <c r="X11" s="87">
        <v>62.7</v>
      </c>
      <c r="Y11" s="87">
        <v>62.8</v>
      </c>
      <c r="Z11" s="87">
        <v>63.6</v>
      </c>
      <c r="AA11" s="94">
        <v>0.29531568228105898</v>
      </c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8" customHeight="1">
      <c r="A12" s="50" t="s">
        <v>70</v>
      </c>
      <c r="B12" s="39">
        <v>53.7</v>
      </c>
      <c r="C12" s="85">
        <v>54.4</v>
      </c>
      <c r="D12" s="85">
        <v>54.9</v>
      </c>
      <c r="E12" s="85">
        <v>55.9</v>
      </c>
      <c r="F12" s="85">
        <v>56.8</v>
      </c>
      <c r="G12" s="85">
        <v>57.3</v>
      </c>
      <c r="H12" s="85">
        <v>57.5</v>
      </c>
      <c r="I12" s="85">
        <v>57.5</v>
      </c>
      <c r="J12" s="85">
        <v>57.8</v>
      </c>
      <c r="K12" s="85">
        <v>57.7</v>
      </c>
      <c r="L12" s="85">
        <v>58.6</v>
      </c>
      <c r="M12" s="85">
        <v>59.6</v>
      </c>
      <c r="N12" s="85">
        <v>60.5</v>
      </c>
      <c r="O12" s="85">
        <v>61.4</v>
      </c>
      <c r="P12" s="85">
        <v>61.9</v>
      </c>
      <c r="Q12" s="85">
        <v>62.2</v>
      </c>
      <c r="R12" s="85">
        <v>62.4</v>
      </c>
      <c r="S12" s="85">
        <v>62.8</v>
      </c>
      <c r="T12" s="85">
        <v>63.2</v>
      </c>
      <c r="U12" s="85">
        <v>63.5</v>
      </c>
      <c r="V12" s="85">
        <v>63.5</v>
      </c>
      <c r="W12" s="85">
        <v>63.4</v>
      </c>
      <c r="X12" s="85">
        <v>63.7</v>
      </c>
      <c r="Y12" s="85">
        <v>63.6</v>
      </c>
      <c r="Z12" s="85">
        <v>64.099999999999994</v>
      </c>
      <c r="AA12" s="95">
        <v>0.19366852886405941</v>
      </c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3.2">
      <c r="A13" s="38" t="s">
        <v>62</v>
      </c>
    </row>
    <row r="14" spans="1:36" ht="13.2">
      <c r="A14" s="38" t="s">
        <v>119</v>
      </c>
    </row>
    <row r="15" spans="1:36" ht="36" customHeigh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36" customHeigh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103"/>
      <c r="N21" s="103"/>
      <c r="O21" s="103"/>
      <c r="P21" s="6"/>
      <c r="Q21" s="10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103"/>
      <c r="N22" s="103"/>
      <c r="O22" s="103"/>
      <c r="P22" s="6"/>
      <c r="Q22" s="10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103"/>
      <c r="N23" s="103"/>
      <c r="O23" s="103"/>
      <c r="P23" s="6"/>
      <c r="Q23" s="10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103"/>
      <c r="N24" s="103"/>
      <c r="O24" s="103"/>
      <c r="P24" s="6"/>
      <c r="Q24" s="10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103"/>
      <c r="N25" s="103"/>
      <c r="O25" s="103"/>
      <c r="P25" s="6"/>
      <c r="Q25" s="10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03"/>
      <c r="N26" s="103"/>
      <c r="O26" s="103"/>
      <c r="P26" s="6"/>
      <c r="Q26" s="10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03"/>
      <c r="N27" s="103"/>
      <c r="O27" s="103"/>
      <c r="P27" s="6"/>
      <c r="Q27" s="10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103"/>
      <c r="N28" s="103"/>
      <c r="O28" s="103"/>
      <c r="P28" s="6"/>
      <c r="Q28" s="10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103"/>
      <c r="N29" s="103"/>
      <c r="O29" s="103"/>
      <c r="P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5.75" customHeight="1"/>
    <row r="224" spans="1:3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5" right="0.75" top="1" bottom="1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AJ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2.21875" customWidth="1"/>
    <col min="2" max="26" width="7" customWidth="1"/>
    <col min="27" max="27" width="9.6640625" customWidth="1"/>
    <col min="28" max="36" width="11.109375" customWidth="1"/>
  </cols>
  <sheetData>
    <row r="1" spans="1:36" ht="21.75" customHeight="1">
      <c r="A1" s="1" t="s">
        <v>120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24">
      <c r="A2" s="82" t="s">
        <v>4</v>
      </c>
      <c r="B2" s="83">
        <v>2002</v>
      </c>
      <c r="C2" s="84">
        <v>2003</v>
      </c>
      <c r="D2" s="84">
        <v>2004</v>
      </c>
      <c r="E2" s="84">
        <v>2005</v>
      </c>
      <c r="F2" s="84">
        <v>2006</v>
      </c>
      <c r="G2" s="84">
        <v>2007</v>
      </c>
      <c r="H2" s="84">
        <v>2008</v>
      </c>
      <c r="I2" s="84">
        <v>2009</v>
      </c>
      <c r="J2" s="84">
        <v>2010</v>
      </c>
      <c r="K2" s="84">
        <v>2011</v>
      </c>
      <c r="L2" s="84">
        <v>2012</v>
      </c>
      <c r="M2" s="84">
        <v>2013</v>
      </c>
      <c r="N2" s="84">
        <v>2014</v>
      </c>
      <c r="O2" s="84">
        <v>2015</v>
      </c>
      <c r="P2" s="84">
        <v>2016</v>
      </c>
      <c r="Q2" s="84">
        <v>2017</v>
      </c>
      <c r="R2" s="84">
        <v>2018</v>
      </c>
      <c r="S2" s="84">
        <v>2019</v>
      </c>
      <c r="T2" s="84">
        <v>2020</v>
      </c>
      <c r="U2" s="84">
        <v>2021</v>
      </c>
      <c r="V2" s="84">
        <v>2022</v>
      </c>
      <c r="W2" s="84">
        <v>2023</v>
      </c>
      <c r="X2" s="84">
        <v>2024</v>
      </c>
      <c r="Y2" s="84">
        <v>2025</v>
      </c>
      <c r="Z2" s="84">
        <v>2026</v>
      </c>
      <c r="AA2" s="84" t="s">
        <v>113</v>
      </c>
      <c r="AB2" s="3"/>
      <c r="AC2" s="3"/>
      <c r="AD2" s="3"/>
      <c r="AE2" s="3"/>
      <c r="AF2" s="3"/>
      <c r="AG2" s="3"/>
      <c r="AH2" s="3"/>
      <c r="AI2" s="3"/>
      <c r="AJ2" s="3"/>
    </row>
    <row r="3" spans="1:36" ht="18" customHeight="1">
      <c r="A3" s="9" t="s">
        <v>12</v>
      </c>
      <c r="B3" s="39">
        <v>27.9</v>
      </c>
      <c r="C3" s="85">
        <v>28.4</v>
      </c>
      <c r="D3" s="85">
        <v>28.8</v>
      </c>
      <c r="E3" s="85">
        <v>29.4</v>
      </c>
      <c r="F3" s="85">
        <v>30</v>
      </c>
      <c r="G3" s="85">
        <v>30.5</v>
      </c>
      <c r="H3" s="85">
        <v>30.6</v>
      </c>
      <c r="I3" s="85">
        <v>30.8</v>
      </c>
      <c r="J3" s="85">
        <v>31.1</v>
      </c>
      <c r="K3" s="85">
        <v>31.2</v>
      </c>
      <c r="L3" s="85">
        <v>32</v>
      </c>
      <c r="M3" s="85">
        <v>32.6</v>
      </c>
      <c r="N3" s="85">
        <v>33.299999999999997</v>
      </c>
      <c r="O3" s="85">
        <v>34</v>
      </c>
      <c r="P3" s="85">
        <v>34.5</v>
      </c>
      <c r="Q3" s="85">
        <v>35</v>
      </c>
      <c r="R3" s="85">
        <v>35.4</v>
      </c>
      <c r="S3" s="85">
        <v>35.799999999999997</v>
      </c>
      <c r="T3" s="85">
        <v>36.4</v>
      </c>
      <c r="U3" s="85">
        <v>37</v>
      </c>
      <c r="V3" s="85">
        <v>37.5</v>
      </c>
      <c r="W3" s="85">
        <v>37.799999999999997</v>
      </c>
      <c r="X3" s="85">
        <v>38.4</v>
      </c>
      <c r="Y3" s="85">
        <v>39</v>
      </c>
      <c r="Z3" s="85">
        <v>39.799999999999997</v>
      </c>
      <c r="AA3" s="92">
        <v>0.4265232974910394</v>
      </c>
      <c r="AB3" s="3"/>
      <c r="AC3" s="3"/>
      <c r="AD3" s="3"/>
      <c r="AE3" s="3"/>
      <c r="AF3" s="3"/>
      <c r="AG3" s="3"/>
      <c r="AH3" s="3"/>
      <c r="AI3" s="3"/>
      <c r="AJ3" s="3"/>
    </row>
    <row r="4" spans="1:36" ht="18" customHeight="1">
      <c r="A4" s="15" t="s">
        <v>21</v>
      </c>
      <c r="B4" s="49">
        <v>31.9</v>
      </c>
      <c r="C4" s="87">
        <v>32.6</v>
      </c>
      <c r="D4" s="87">
        <v>33</v>
      </c>
      <c r="E4" s="87">
        <v>33.9</v>
      </c>
      <c r="F4" s="87">
        <v>34.700000000000003</v>
      </c>
      <c r="G4" s="87">
        <v>35.299999999999997</v>
      </c>
      <c r="H4" s="87">
        <v>35.4</v>
      </c>
      <c r="I4" s="87">
        <v>35.6</v>
      </c>
      <c r="J4" s="87">
        <v>35.9</v>
      </c>
      <c r="K4" s="87">
        <v>36.1</v>
      </c>
      <c r="L4" s="87">
        <v>37</v>
      </c>
      <c r="M4" s="87">
        <v>37.700000000000003</v>
      </c>
      <c r="N4" s="87">
        <v>38.5</v>
      </c>
      <c r="O4" s="87">
        <v>39.4</v>
      </c>
      <c r="P4" s="87">
        <v>39.9</v>
      </c>
      <c r="Q4" s="87">
        <v>40.4</v>
      </c>
      <c r="R4" s="87">
        <v>40.799999999999997</v>
      </c>
      <c r="S4" s="87">
        <v>41.3</v>
      </c>
      <c r="T4" s="87">
        <v>41.8</v>
      </c>
      <c r="U4" s="87">
        <v>42.1</v>
      </c>
      <c r="V4" s="87">
        <v>42.4</v>
      </c>
      <c r="W4" s="87">
        <v>42.6</v>
      </c>
      <c r="X4" s="87">
        <v>43</v>
      </c>
      <c r="Y4" s="87">
        <v>43.3</v>
      </c>
      <c r="Z4" s="87">
        <v>43.9</v>
      </c>
      <c r="AA4" s="93">
        <v>0.37617554858934171</v>
      </c>
      <c r="AB4" s="3"/>
      <c r="AC4" s="3"/>
      <c r="AD4" s="3"/>
      <c r="AE4" s="3"/>
      <c r="AF4" s="3"/>
      <c r="AG4" s="3"/>
      <c r="AH4" s="3"/>
      <c r="AI4" s="3"/>
      <c r="AJ4" s="3"/>
    </row>
    <row r="5" spans="1:36" ht="18" customHeight="1">
      <c r="A5" s="50" t="s">
        <v>59</v>
      </c>
      <c r="B5" s="49">
        <v>39.6</v>
      </c>
      <c r="C5" s="87">
        <v>40.1</v>
      </c>
      <c r="D5" s="87">
        <v>40.1</v>
      </c>
      <c r="E5" s="87">
        <v>40.799999999999997</v>
      </c>
      <c r="F5" s="87">
        <v>41.3</v>
      </c>
      <c r="G5" s="87">
        <v>41.7</v>
      </c>
      <c r="H5" s="87">
        <v>41.5</v>
      </c>
      <c r="I5" s="87">
        <v>41.4</v>
      </c>
      <c r="J5" s="87">
        <v>41.6</v>
      </c>
      <c r="K5" s="87">
        <v>41.5</v>
      </c>
      <c r="L5" s="87">
        <v>42.3</v>
      </c>
      <c r="M5" s="87">
        <v>42.8</v>
      </c>
      <c r="N5" s="87">
        <v>43.4</v>
      </c>
      <c r="O5" s="87">
        <v>44</v>
      </c>
      <c r="P5" s="87">
        <v>44.5</v>
      </c>
      <c r="Q5" s="87">
        <v>44.9</v>
      </c>
      <c r="R5" s="87">
        <v>45</v>
      </c>
      <c r="S5" s="87">
        <v>45.4</v>
      </c>
      <c r="T5" s="87">
        <v>45.9</v>
      </c>
      <c r="U5" s="87">
        <v>46.1</v>
      </c>
      <c r="V5" s="87">
        <v>46.5</v>
      </c>
      <c r="W5" s="87">
        <v>46.6</v>
      </c>
      <c r="X5" s="87">
        <v>47</v>
      </c>
      <c r="Y5" s="87">
        <v>47</v>
      </c>
      <c r="Z5" s="87">
        <v>47.4</v>
      </c>
      <c r="AA5" s="94">
        <v>0.19696969696969691</v>
      </c>
      <c r="AB5" s="3"/>
      <c r="AC5" s="3"/>
      <c r="AD5" s="3"/>
      <c r="AE5" s="3"/>
      <c r="AF5" s="3"/>
      <c r="AG5" s="3"/>
      <c r="AH5" s="3"/>
      <c r="AI5" s="3"/>
      <c r="AJ5" s="3"/>
    </row>
    <row r="6" spans="1:36" ht="18" customHeight="1">
      <c r="A6" s="50" t="s">
        <v>60</v>
      </c>
      <c r="B6" s="39">
        <v>37.799999999999997</v>
      </c>
      <c r="C6" s="85">
        <v>38.1</v>
      </c>
      <c r="D6" s="85">
        <v>37.700000000000003</v>
      </c>
      <c r="E6" s="85">
        <v>38.299999999999997</v>
      </c>
      <c r="F6" s="85">
        <v>38.5</v>
      </c>
      <c r="G6" s="85">
        <v>38.700000000000003</v>
      </c>
      <c r="H6" s="85">
        <v>38.299999999999997</v>
      </c>
      <c r="I6" s="85">
        <v>38.1</v>
      </c>
      <c r="J6" s="85">
        <v>38</v>
      </c>
      <c r="K6" s="85">
        <v>37.9</v>
      </c>
      <c r="L6" s="85">
        <v>38.700000000000003</v>
      </c>
      <c r="M6" s="85">
        <v>39.299999999999997</v>
      </c>
      <c r="N6" s="85">
        <v>40.200000000000003</v>
      </c>
      <c r="O6" s="85">
        <v>41</v>
      </c>
      <c r="P6" s="85">
        <v>41.7</v>
      </c>
      <c r="Q6" s="85">
        <v>42.1</v>
      </c>
      <c r="R6" s="85">
        <v>42.3</v>
      </c>
      <c r="S6" s="85">
        <v>42.8</v>
      </c>
      <c r="T6" s="85">
        <v>43.3</v>
      </c>
      <c r="U6" s="85">
        <v>43.5</v>
      </c>
      <c r="V6" s="85">
        <v>43.8</v>
      </c>
      <c r="W6" s="85">
        <v>44</v>
      </c>
      <c r="X6" s="85">
        <v>44.5</v>
      </c>
      <c r="Y6" s="85">
        <v>44.9</v>
      </c>
      <c r="Z6" s="85">
        <v>45.7</v>
      </c>
      <c r="AA6" s="95">
        <v>0.20899470899470909</v>
      </c>
      <c r="AB6" s="3"/>
      <c r="AC6" s="3"/>
      <c r="AD6" s="3"/>
      <c r="AE6" s="3"/>
      <c r="AF6" s="3"/>
      <c r="AG6" s="3"/>
      <c r="AH6" s="3"/>
      <c r="AI6" s="3"/>
      <c r="AJ6" s="3"/>
    </row>
    <row r="7" spans="1:36" ht="18" customHeight="1">
      <c r="A7" s="26" t="s">
        <v>33</v>
      </c>
      <c r="B7" s="49">
        <v>35.200000000000003</v>
      </c>
      <c r="C7" s="87">
        <v>35.799999999999997</v>
      </c>
      <c r="D7" s="87">
        <v>36.299999999999997</v>
      </c>
      <c r="E7" s="87">
        <v>37.200000000000003</v>
      </c>
      <c r="F7" s="87">
        <v>38.200000000000003</v>
      </c>
      <c r="G7" s="87">
        <v>39</v>
      </c>
      <c r="H7" s="87">
        <v>39.5</v>
      </c>
      <c r="I7" s="87">
        <v>39.9</v>
      </c>
      <c r="J7" s="87">
        <v>40.4</v>
      </c>
      <c r="K7" s="87">
        <v>40.799999999999997</v>
      </c>
      <c r="L7" s="87">
        <v>41.8</v>
      </c>
      <c r="M7" s="87">
        <v>42.6</v>
      </c>
      <c r="N7" s="87">
        <v>43.8</v>
      </c>
      <c r="O7" s="87">
        <v>44.9</v>
      </c>
      <c r="P7" s="87">
        <v>45.8</v>
      </c>
      <c r="Q7" s="87">
        <v>46.4</v>
      </c>
      <c r="R7" s="87">
        <v>47.1</v>
      </c>
      <c r="S7" s="87">
        <v>47.7</v>
      </c>
      <c r="T7" s="87">
        <v>48.5</v>
      </c>
      <c r="U7" s="87">
        <v>49</v>
      </c>
      <c r="V7" s="87">
        <v>49.4</v>
      </c>
      <c r="W7" s="87">
        <v>49.7</v>
      </c>
      <c r="X7" s="87">
        <v>50.2</v>
      </c>
      <c r="Y7" s="87">
        <v>50.4</v>
      </c>
      <c r="Z7" s="87">
        <v>51.1</v>
      </c>
      <c r="AA7" s="96">
        <v>0.45170454545454541</v>
      </c>
      <c r="AB7" s="3"/>
      <c r="AC7" s="3"/>
      <c r="AD7" s="3"/>
      <c r="AE7" s="3"/>
      <c r="AF7" s="3"/>
      <c r="AG7" s="3"/>
      <c r="AH7" s="3"/>
      <c r="AI7" s="3"/>
      <c r="AJ7" s="3"/>
    </row>
    <row r="8" spans="1:36" ht="18" customHeight="1">
      <c r="A8" s="50" t="s">
        <v>63</v>
      </c>
      <c r="B8" s="39">
        <v>32.700000000000003</v>
      </c>
      <c r="C8" s="85">
        <v>33.1</v>
      </c>
      <c r="D8" s="85">
        <v>33.299999999999997</v>
      </c>
      <c r="E8" s="85">
        <v>33.9</v>
      </c>
      <c r="F8" s="85">
        <v>34.4</v>
      </c>
      <c r="G8" s="85">
        <v>34.9</v>
      </c>
      <c r="H8" s="85">
        <v>34.799999999999997</v>
      </c>
      <c r="I8" s="85">
        <v>34.700000000000003</v>
      </c>
      <c r="J8" s="85">
        <v>34.700000000000003</v>
      </c>
      <c r="K8" s="85">
        <v>34.6</v>
      </c>
      <c r="L8" s="85">
        <v>35.1</v>
      </c>
      <c r="M8" s="85">
        <v>35.6</v>
      </c>
      <c r="N8" s="85">
        <v>36.299999999999997</v>
      </c>
      <c r="O8" s="85">
        <v>36.9</v>
      </c>
      <c r="P8" s="85">
        <v>37.4</v>
      </c>
      <c r="Q8" s="85">
        <v>37.9</v>
      </c>
      <c r="R8" s="85">
        <v>38.299999999999997</v>
      </c>
      <c r="S8" s="85">
        <v>38.700000000000003</v>
      </c>
      <c r="T8" s="85">
        <v>39.1</v>
      </c>
      <c r="U8" s="85">
        <v>39.200000000000003</v>
      </c>
      <c r="V8" s="85">
        <v>39.6</v>
      </c>
      <c r="W8" s="85">
        <v>39.799999999999997</v>
      </c>
      <c r="X8" s="85">
        <v>40.200000000000003</v>
      </c>
      <c r="Y8" s="85">
        <v>40.700000000000003</v>
      </c>
      <c r="Z8" s="85">
        <v>41.3</v>
      </c>
      <c r="AA8" s="95">
        <v>0.26299694189602429</v>
      </c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50" t="s">
        <v>65</v>
      </c>
      <c r="B9" s="49">
        <v>30.2</v>
      </c>
      <c r="C9" s="87">
        <v>30.7</v>
      </c>
      <c r="D9" s="87">
        <v>30.9</v>
      </c>
      <c r="E9" s="87">
        <v>31.5</v>
      </c>
      <c r="F9" s="87">
        <v>32.1</v>
      </c>
      <c r="G9" s="87">
        <v>32.5</v>
      </c>
      <c r="H9" s="87">
        <v>32.5</v>
      </c>
      <c r="I9" s="87">
        <v>32.4</v>
      </c>
      <c r="J9" s="87">
        <v>32.6</v>
      </c>
      <c r="K9" s="87">
        <v>32.6</v>
      </c>
      <c r="L9" s="87">
        <v>33.4</v>
      </c>
      <c r="M9" s="87">
        <v>34</v>
      </c>
      <c r="N9" s="87">
        <v>34.799999999999997</v>
      </c>
      <c r="O9" s="87">
        <v>35.6</v>
      </c>
      <c r="P9" s="87">
        <v>36.200000000000003</v>
      </c>
      <c r="Q9" s="87">
        <v>36.6</v>
      </c>
      <c r="R9" s="87">
        <v>37.1</v>
      </c>
      <c r="S9" s="87">
        <v>37.5</v>
      </c>
      <c r="T9" s="87">
        <v>38.1</v>
      </c>
      <c r="U9" s="87">
        <v>38.5</v>
      </c>
      <c r="V9" s="87">
        <v>38.799999999999997</v>
      </c>
      <c r="W9" s="87">
        <v>39</v>
      </c>
      <c r="X9" s="87">
        <v>39.5</v>
      </c>
      <c r="Y9" s="87">
        <v>40</v>
      </c>
      <c r="Z9" s="87">
        <v>40.700000000000003</v>
      </c>
      <c r="AA9" s="94">
        <v>0.34768211920529812</v>
      </c>
      <c r="AB9" s="3"/>
      <c r="AC9" s="3"/>
      <c r="AD9" s="3"/>
      <c r="AE9" s="3"/>
      <c r="AF9" s="3"/>
      <c r="AG9" s="3"/>
      <c r="AH9" s="3"/>
      <c r="AI9" s="3"/>
      <c r="AJ9" s="3"/>
    </row>
    <row r="10" spans="1:36" ht="18" customHeight="1">
      <c r="A10" s="50" t="s">
        <v>67</v>
      </c>
      <c r="B10" s="39">
        <v>29.5</v>
      </c>
      <c r="C10" s="85">
        <v>30.4</v>
      </c>
      <c r="D10" s="85">
        <v>31</v>
      </c>
      <c r="E10" s="85">
        <v>32.1</v>
      </c>
      <c r="F10" s="85">
        <v>33.1</v>
      </c>
      <c r="G10" s="85">
        <v>33.799999999999997</v>
      </c>
      <c r="H10" s="85">
        <v>34</v>
      </c>
      <c r="I10" s="85">
        <v>34.4</v>
      </c>
      <c r="J10" s="85">
        <v>34.9</v>
      </c>
      <c r="K10" s="85">
        <v>35.299999999999997</v>
      </c>
      <c r="L10" s="85">
        <v>36.200000000000003</v>
      </c>
      <c r="M10" s="85">
        <v>37</v>
      </c>
      <c r="N10" s="85">
        <v>37.9</v>
      </c>
      <c r="O10" s="85">
        <v>38.9</v>
      </c>
      <c r="P10" s="85">
        <v>39.4</v>
      </c>
      <c r="Q10" s="85">
        <v>39.9</v>
      </c>
      <c r="R10" s="85">
        <v>40.4</v>
      </c>
      <c r="S10" s="85">
        <v>40.799999999999997</v>
      </c>
      <c r="T10" s="85">
        <v>41.4</v>
      </c>
      <c r="U10" s="85">
        <v>41.6</v>
      </c>
      <c r="V10" s="85">
        <v>42</v>
      </c>
      <c r="W10" s="85">
        <v>42.2</v>
      </c>
      <c r="X10" s="85">
        <v>42.4</v>
      </c>
      <c r="Y10" s="85">
        <v>42.8</v>
      </c>
      <c r="Z10" s="85">
        <v>43.3</v>
      </c>
      <c r="AA10" s="95">
        <v>0.46779661016949142</v>
      </c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8" customHeight="1">
      <c r="A11" s="50" t="s">
        <v>98</v>
      </c>
      <c r="B11" s="49">
        <v>31.4</v>
      </c>
      <c r="C11" s="87">
        <v>32.200000000000003</v>
      </c>
      <c r="D11" s="87">
        <v>32.799999999999997</v>
      </c>
      <c r="E11" s="87">
        <v>33.6</v>
      </c>
      <c r="F11" s="87">
        <v>34.6</v>
      </c>
      <c r="G11" s="87">
        <v>35.5</v>
      </c>
      <c r="H11" s="87">
        <v>36</v>
      </c>
      <c r="I11" s="87">
        <v>36.200000000000003</v>
      </c>
      <c r="J11" s="87">
        <v>36.700000000000003</v>
      </c>
      <c r="K11" s="87">
        <v>36.799999999999997</v>
      </c>
      <c r="L11" s="87">
        <v>37.9</v>
      </c>
      <c r="M11" s="87">
        <v>38.799999999999997</v>
      </c>
      <c r="N11" s="87">
        <v>39.799999999999997</v>
      </c>
      <c r="O11" s="87">
        <v>40.6</v>
      </c>
      <c r="P11" s="87">
        <v>41.3</v>
      </c>
      <c r="Q11" s="87">
        <v>41.9</v>
      </c>
      <c r="R11" s="87">
        <v>42.4</v>
      </c>
      <c r="S11" s="87">
        <v>43.1</v>
      </c>
      <c r="T11" s="87">
        <v>44</v>
      </c>
      <c r="U11" s="87">
        <v>44.7</v>
      </c>
      <c r="V11" s="87">
        <v>45.2</v>
      </c>
      <c r="W11" s="87">
        <v>45.5</v>
      </c>
      <c r="X11" s="87">
        <v>46.1</v>
      </c>
      <c r="Y11" s="87">
        <v>46.6</v>
      </c>
      <c r="Z11" s="87">
        <v>47.7</v>
      </c>
      <c r="AA11" s="94">
        <v>0.51910828025477718</v>
      </c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8" customHeight="1">
      <c r="A12" s="50" t="s">
        <v>70</v>
      </c>
      <c r="B12" s="39">
        <v>36.200000000000003</v>
      </c>
      <c r="C12" s="85">
        <v>36.700000000000003</v>
      </c>
      <c r="D12" s="85">
        <v>37.1</v>
      </c>
      <c r="E12" s="85">
        <v>37.9</v>
      </c>
      <c r="F12" s="85">
        <v>38.6</v>
      </c>
      <c r="G12" s="85">
        <v>39</v>
      </c>
      <c r="H12" s="85">
        <v>39</v>
      </c>
      <c r="I12" s="85">
        <v>39</v>
      </c>
      <c r="J12" s="85">
        <v>39</v>
      </c>
      <c r="K12" s="85">
        <v>38.9</v>
      </c>
      <c r="L12" s="85">
        <v>39.700000000000003</v>
      </c>
      <c r="M12" s="85">
        <v>40.5</v>
      </c>
      <c r="N12" s="85">
        <v>41.3</v>
      </c>
      <c r="O12" s="85">
        <v>42.2</v>
      </c>
      <c r="P12" s="85">
        <v>42.9</v>
      </c>
      <c r="Q12" s="85">
        <v>43.4</v>
      </c>
      <c r="R12" s="85">
        <v>43.8</v>
      </c>
      <c r="S12" s="85">
        <v>44.2</v>
      </c>
      <c r="T12" s="85">
        <v>44.8</v>
      </c>
      <c r="U12" s="85">
        <v>45.1</v>
      </c>
      <c r="V12" s="85">
        <v>45.2</v>
      </c>
      <c r="W12" s="85">
        <v>45.4</v>
      </c>
      <c r="X12" s="85">
        <v>45.9</v>
      </c>
      <c r="Y12" s="85">
        <v>46.1</v>
      </c>
      <c r="Z12" s="85">
        <v>46.7</v>
      </c>
      <c r="AA12" s="95">
        <v>0.29005524861878451</v>
      </c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3.2">
      <c r="A13" s="38" t="s">
        <v>62</v>
      </c>
    </row>
    <row r="14" spans="1:36" ht="13.2">
      <c r="A14" s="38" t="s">
        <v>121</v>
      </c>
    </row>
    <row r="15" spans="1:36" ht="36" customHeigh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36" customHeight="1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5.75" customHeight="1"/>
    <row r="224" spans="1:3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5" right="0.75" top="1" bottom="1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D99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2.6640625" defaultRowHeight="15" customHeight="1"/>
  <cols>
    <col min="1" max="1" width="8.77734375" customWidth="1"/>
    <col min="2" max="4" width="12.21875" customWidth="1"/>
    <col min="5" max="6" width="7.33203125" customWidth="1"/>
    <col min="7" max="26" width="11.109375" customWidth="1"/>
  </cols>
  <sheetData>
    <row r="1" spans="1:4" ht="21.75" customHeight="1">
      <c r="A1" s="1" t="s">
        <v>122</v>
      </c>
      <c r="B1" s="1"/>
      <c r="C1" s="1"/>
      <c r="D1" s="1"/>
    </row>
    <row r="2" spans="1:4" ht="18" customHeight="1">
      <c r="A2" s="83" t="s">
        <v>123</v>
      </c>
      <c r="B2" s="104" t="s">
        <v>96</v>
      </c>
      <c r="C2" s="82" t="s">
        <v>97</v>
      </c>
      <c r="D2" s="82" t="s">
        <v>19</v>
      </c>
    </row>
    <row r="3" spans="1:4" ht="15.75" customHeight="1">
      <c r="A3" s="105">
        <v>2024</v>
      </c>
      <c r="B3" s="32">
        <v>81578</v>
      </c>
      <c r="C3" s="28">
        <v>87005</v>
      </c>
      <c r="D3" s="28">
        <v>168583</v>
      </c>
    </row>
    <row r="4" spans="1:4" ht="15.75" customHeight="1">
      <c r="A4" s="106">
        <v>2025</v>
      </c>
      <c r="B4" s="20">
        <v>81521</v>
      </c>
      <c r="C4" s="16">
        <v>86454</v>
      </c>
      <c r="D4" s="16">
        <v>167975</v>
      </c>
    </row>
    <row r="5" spans="1:4" ht="15.75" customHeight="1">
      <c r="A5" s="105">
        <v>2026</v>
      </c>
      <c r="B5" s="32">
        <v>81436</v>
      </c>
      <c r="C5" s="28">
        <v>85894</v>
      </c>
      <c r="D5" s="28">
        <v>167330</v>
      </c>
    </row>
    <row r="6" spans="1:4" ht="15.75" customHeight="1">
      <c r="A6" s="106">
        <v>2027</v>
      </c>
      <c r="B6" s="20">
        <v>81327</v>
      </c>
      <c r="C6" s="16">
        <v>85329</v>
      </c>
      <c r="D6" s="16">
        <v>166656</v>
      </c>
    </row>
    <row r="7" spans="1:4" ht="15.75" customHeight="1">
      <c r="A7" s="105">
        <v>2028</v>
      </c>
      <c r="B7" s="32">
        <v>81197</v>
      </c>
      <c r="C7" s="28">
        <v>84760</v>
      </c>
      <c r="D7" s="28">
        <v>165957</v>
      </c>
    </row>
    <row r="8" spans="1:4" ht="15.75" customHeight="1">
      <c r="A8" s="106">
        <v>2029</v>
      </c>
      <c r="B8" s="20">
        <v>81048</v>
      </c>
      <c r="C8" s="16">
        <v>84191</v>
      </c>
      <c r="D8" s="16">
        <v>165239</v>
      </c>
    </row>
    <row r="9" spans="1:4" ht="15.75" customHeight="1">
      <c r="A9" s="105">
        <v>2030</v>
      </c>
      <c r="B9" s="32">
        <v>80884</v>
      </c>
      <c r="C9" s="28">
        <v>83623</v>
      </c>
      <c r="D9" s="28">
        <v>164507</v>
      </c>
    </row>
    <row r="10" spans="1:4" ht="15.75" customHeight="1">
      <c r="A10" s="106">
        <v>2031</v>
      </c>
      <c r="B10" s="20">
        <v>80706</v>
      </c>
      <c r="C10" s="16">
        <v>83058</v>
      </c>
      <c r="D10" s="16">
        <v>163764</v>
      </c>
    </row>
    <row r="11" spans="1:4" ht="15.75" customHeight="1">
      <c r="A11" s="105">
        <v>2032</v>
      </c>
      <c r="B11" s="32">
        <v>80509</v>
      </c>
      <c r="C11" s="28">
        <v>82496</v>
      </c>
      <c r="D11" s="28">
        <v>163005</v>
      </c>
    </row>
    <row r="12" spans="1:4" ht="15.75" customHeight="1">
      <c r="A12" s="106">
        <v>2033</v>
      </c>
      <c r="B12" s="20">
        <v>80294</v>
      </c>
      <c r="C12" s="16">
        <v>81938</v>
      </c>
      <c r="D12" s="16">
        <v>162232</v>
      </c>
    </row>
    <row r="13" spans="1:4" ht="15.75" customHeight="1">
      <c r="A13" s="105">
        <v>2034</v>
      </c>
      <c r="B13" s="32">
        <v>80064</v>
      </c>
      <c r="C13" s="28">
        <v>81387</v>
      </c>
      <c r="D13" s="28">
        <v>161451</v>
      </c>
    </row>
    <row r="14" spans="1:4" ht="15.75" customHeight="1">
      <c r="A14" s="106">
        <v>2035</v>
      </c>
      <c r="B14" s="20">
        <v>79818</v>
      </c>
      <c r="C14" s="16">
        <v>80841</v>
      </c>
      <c r="D14" s="16">
        <v>160659</v>
      </c>
    </row>
    <row r="15" spans="1:4" ht="15.75" customHeight="1">
      <c r="A15" s="105">
        <v>2036</v>
      </c>
      <c r="B15" s="32">
        <v>79556</v>
      </c>
      <c r="C15" s="28">
        <v>80316</v>
      </c>
      <c r="D15" s="28">
        <v>159872</v>
      </c>
    </row>
    <row r="16" spans="1:4" ht="15.75" customHeight="1">
      <c r="A16" s="106">
        <v>2037</v>
      </c>
      <c r="B16" s="20">
        <v>79273</v>
      </c>
      <c r="C16" s="16">
        <v>79808</v>
      </c>
      <c r="D16" s="16">
        <v>159081</v>
      </c>
    </row>
    <row r="17" spans="1:4" ht="15.75" customHeight="1">
      <c r="A17" s="105">
        <v>2038</v>
      </c>
      <c r="B17" s="32">
        <v>78970</v>
      </c>
      <c r="C17" s="28">
        <v>79313</v>
      </c>
      <c r="D17" s="28">
        <v>158283</v>
      </c>
    </row>
    <row r="18" spans="1:4" ht="15.75" customHeight="1">
      <c r="A18" s="106">
        <v>2039</v>
      </c>
      <c r="B18" s="20">
        <v>78653</v>
      </c>
      <c r="C18" s="16">
        <v>78828</v>
      </c>
      <c r="D18" s="16">
        <v>157481</v>
      </c>
    </row>
    <row r="19" spans="1:4" ht="15.75" customHeight="1">
      <c r="A19" s="105">
        <v>2040</v>
      </c>
      <c r="B19" s="32">
        <v>78322</v>
      </c>
      <c r="C19" s="28">
        <v>78351</v>
      </c>
      <c r="D19" s="28">
        <v>156673</v>
      </c>
    </row>
    <row r="20" spans="1:4" ht="15.75" customHeight="1">
      <c r="A20" s="106">
        <v>2041</v>
      </c>
      <c r="B20" s="20">
        <v>77994</v>
      </c>
      <c r="C20" s="16">
        <v>77879</v>
      </c>
      <c r="D20" s="16">
        <v>155873</v>
      </c>
    </row>
    <row r="21" spans="1:4" ht="15.75" customHeight="1">
      <c r="A21" s="105">
        <v>2042</v>
      </c>
      <c r="B21" s="32">
        <v>77667</v>
      </c>
      <c r="C21" s="28">
        <v>77409</v>
      </c>
      <c r="D21" s="28">
        <v>155076</v>
      </c>
    </row>
    <row r="22" spans="1:4" ht="15.75" customHeight="1">
      <c r="A22" s="106">
        <v>2043</v>
      </c>
      <c r="B22" s="20">
        <v>77338</v>
      </c>
      <c r="C22" s="16">
        <v>76941</v>
      </c>
      <c r="D22" s="16">
        <v>154279</v>
      </c>
    </row>
    <row r="23" spans="1:4" ht="15.75" customHeight="1">
      <c r="A23" s="105">
        <v>2044</v>
      </c>
      <c r="B23" s="32">
        <v>77007</v>
      </c>
      <c r="C23" s="28">
        <v>76471</v>
      </c>
      <c r="D23" s="28">
        <v>153478</v>
      </c>
    </row>
    <row r="24" spans="1:4" ht="15.75" customHeight="1">
      <c r="A24" s="106">
        <v>2045</v>
      </c>
      <c r="B24" s="20">
        <v>76673</v>
      </c>
      <c r="C24" s="16">
        <v>75999</v>
      </c>
      <c r="D24" s="16">
        <v>152672</v>
      </c>
    </row>
    <row r="25" spans="1:4" ht="15.75" customHeight="1">
      <c r="A25" s="105">
        <v>2046</v>
      </c>
      <c r="B25" s="32">
        <v>76332</v>
      </c>
      <c r="C25" s="28">
        <v>75522</v>
      </c>
      <c r="D25" s="28">
        <v>151854</v>
      </c>
    </row>
    <row r="26" spans="1:4" ht="15.75" customHeight="1">
      <c r="A26" s="106">
        <v>2047</v>
      </c>
      <c r="B26" s="20">
        <v>75983</v>
      </c>
      <c r="C26" s="16">
        <v>75038</v>
      </c>
      <c r="D26" s="16">
        <v>151021</v>
      </c>
    </row>
    <row r="27" spans="1:4" ht="15.75" customHeight="1">
      <c r="A27" s="105">
        <v>2048</v>
      </c>
      <c r="B27" s="32">
        <v>75625</v>
      </c>
      <c r="C27" s="28">
        <v>74546</v>
      </c>
      <c r="D27" s="28">
        <v>150171</v>
      </c>
    </row>
    <row r="28" spans="1:4" ht="15.75" customHeight="1">
      <c r="A28" s="106">
        <v>2049</v>
      </c>
      <c r="B28" s="20">
        <v>75257</v>
      </c>
      <c r="C28" s="16">
        <v>74044</v>
      </c>
      <c r="D28" s="16">
        <v>149301</v>
      </c>
    </row>
    <row r="29" spans="1:4" ht="15.75" customHeight="1">
      <c r="A29" s="105">
        <v>2050</v>
      </c>
      <c r="B29" s="32">
        <v>74877</v>
      </c>
      <c r="C29" s="28">
        <v>73531</v>
      </c>
      <c r="D29" s="28">
        <v>148408</v>
      </c>
    </row>
    <row r="30" spans="1:4" ht="13.2">
      <c r="A30" s="137" t="s">
        <v>62</v>
      </c>
      <c r="B30" s="108"/>
      <c r="C30" s="108"/>
      <c r="D30" s="108"/>
    </row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30:D30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00_Introduzione</vt:lpstr>
      <vt:lpstr>Indicatore 1_Popolazione reside</vt:lpstr>
      <vt:lpstr>Indicatore 2_Densità popolazion</vt:lpstr>
      <vt:lpstr>Indicatore 3_Struttura demograf</vt:lpstr>
      <vt:lpstr>Indicatore 4_Cittadini stranier</vt:lpstr>
      <vt:lpstr>Indicatore 5_Minori stranieri</vt:lpstr>
      <vt:lpstr>Indicatore 6_Stranieri ogni 100</vt:lpstr>
      <vt:lpstr>Indicatore 7_Tasso di mortalità</vt:lpstr>
      <vt:lpstr>Indicatore 8_Tasso di natalità</vt:lpstr>
      <vt:lpstr>Indicatore 9_Saldo migratorio</vt:lpstr>
      <vt:lpstr>Indicatore 10_Età media primo p</vt:lpstr>
      <vt:lpstr>Indicatore 11_Numero medio di f</vt:lpstr>
      <vt:lpstr>Indicatore 12_Età media</vt:lpstr>
      <vt:lpstr>Indicatore 13_Indice di vecchia</vt:lpstr>
      <vt:lpstr>Indicatore 14_Indice dipendenza</vt:lpstr>
      <vt:lpstr>Indicatore 15_Indice di dipende</vt:lpstr>
      <vt:lpstr>Indicatore 16_Previsioni provin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Celestina Valeria De Tommaso</cp:lastModifiedBy>
  <dcterms:created xsi:type="dcterms:W3CDTF">2026-05-10T21:40:26Z</dcterms:created>
  <dcterms:modified xsi:type="dcterms:W3CDTF">2026-09-18T10:40:43Z</dcterms:modified>
</cp:coreProperties>
</file>