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celes\Desktop\OsservaBiella 2026\"/>
    </mc:Choice>
  </mc:AlternateContent>
  <xr:revisionPtr revIDLastSave="0" documentId="13_ncr:1_{4352B39A-64F1-4B8B-AEE0-FC8DE3AD8F20}" xr6:coauthVersionLast="47" xr6:coauthVersionMax="47" xr10:uidLastSave="{00000000-0000-0000-0000-000000000000}"/>
  <bookViews>
    <workbookView xWindow="-108" yWindow="-108" windowWidth="23256" windowHeight="12456" xr2:uid="{00000000-000D-0000-FFFF-FFFF00000000}"/>
  </bookViews>
  <sheets>
    <sheet name="00_Introduzione" sheetId="1" r:id="rId1"/>
    <sheet name="Indicatore 1 _Copertura vaccina" sheetId="2" r:id="rId2"/>
    <sheet name="Indicatore 2 _Screening" sheetId="3" r:id="rId3"/>
    <sheet name="Indicatore 3_Esenzioni 048" sheetId="4" r:id="rId4"/>
    <sheet name="Indicatore 4_Invalidità civile " sheetId="5" r:id="rId5"/>
    <sheet name="Indicatore 5_Speranza di vita a" sheetId="6" r:id="rId6"/>
    <sheet name="Indicatore 6_Speranza di vita a" sheetId="7" r:id="rId7"/>
    <sheet name="Indicatore 7_Cause di morte" sheetId="8" r:id="rId8"/>
    <sheet name="Indicatore 8_Mortalità" sheetId="9" r:id="rId9"/>
    <sheet name="Indicatore 9_Dipendenze patolog" sheetId="10" r:id="rId10"/>
    <sheet name="Indicatore 10_ Salute mentale" sheetId="11" r:id="rId11"/>
    <sheet name="Indicatore 11_Supporto agli ado" sheetId="12" r:id="rId12"/>
    <sheet name="Indicatore 12_Motivi di accesso" sheetId="13" r:id="rId13"/>
    <sheet name="Indicatore 13_Posti letto osped" sheetId="14" r:id="rId14"/>
    <sheet name="Indicatore 14_MMG ogni 1000 abi" sheetId="15" r:id="rId15"/>
    <sheet name="Indicatore 15_Pediatri di liber" sheetId="16" r:id="rId16"/>
    <sheet name="Indicatore 16_Accesso ISI" sheetId="17" r:id="rId17"/>
    <sheet name="Indicatore 17_Dimissioni" sheetId="18" r:id="rId18"/>
    <sheet name="Indicatore 18_Assistenza domici" sheetId="19" r:id="rId19"/>
    <sheet name="Indicatore 19_SAD" sheetId="20" r:id="rId20"/>
    <sheet name="Indicatore 20_RSA strutture" sheetId="21" r:id="rId21"/>
    <sheet name="Indicatore 21_RSA posti letto a" sheetId="22" r:id="rId22"/>
    <sheet name="Indicatore 22_Quote elargite RS" sheetId="23" r:id="rId2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27" roundtripDataChecksum="XieIscJqvLZ+NsX+Y+U2qQ3rmmWb7bLWRpWykXQHGPs="/>
    </ext>
  </extLst>
</workbook>
</file>

<file path=xl/calcChain.xml><?xml version="1.0" encoding="utf-8"?>
<calcChain xmlns="http://schemas.openxmlformats.org/spreadsheetml/2006/main">
  <c r="C19" i="23" l="1"/>
  <c r="C18" i="23"/>
  <c r="C17" i="23"/>
  <c r="C16" i="23"/>
  <c r="E10" i="23"/>
  <c r="C10" i="23"/>
  <c r="E9" i="23"/>
  <c r="C9" i="23"/>
  <c r="E8" i="23"/>
  <c r="C8" i="23"/>
  <c r="E7" i="23"/>
  <c r="C7" i="23"/>
  <c r="E6" i="23"/>
  <c r="C6" i="23"/>
  <c r="E5" i="23"/>
  <c r="C5" i="23"/>
  <c r="E32" i="21"/>
  <c r="D32" i="21"/>
  <c r="C32" i="21"/>
  <c r="B32" i="21"/>
  <c r="I14" i="20"/>
  <c r="H14" i="20"/>
  <c r="G14" i="20"/>
  <c r="F14" i="20"/>
  <c r="E14" i="20"/>
  <c r="D14" i="20"/>
  <c r="C14" i="20"/>
  <c r="B14" i="20"/>
  <c r="H6" i="20"/>
  <c r="I6" i="20" s="1"/>
  <c r="F6" i="20"/>
  <c r="G6" i="20" s="1"/>
  <c r="D6" i="20"/>
  <c r="E6" i="20" s="1"/>
  <c r="B6" i="20"/>
  <c r="C6" i="20" s="1"/>
  <c r="I5" i="20"/>
  <c r="G5" i="20"/>
  <c r="E5" i="20"/>
  <c r="C5" i="20"/>
  <c r="I4" i="20"/>
  <c r="C4" i="20"/>
  <c r="H29" i="19"/>
  <c r="I29" i="19" s="1"/>
  <c r="F29" i="19"/>
  <c r="G29" i="19" s="1"/>
  <c r="D29" i="19"/>
  <c r="E29" i="19" s="1"/>
  <c r="B29" i="19"/>
  <c r="C29" i="19" s="1"/>
  <c r="C28" i="19"/>
  <c r="I27" i="19"/>
  <c r="G27" i="19"/>
  <c r="E27" i="19"/>
  <c r="C27" i="19"/>
  <c r="I26" i="19"/>
  <c r="C26" i="19"/>
  <c r="J5" i="17"/>
  <c r="K5" i="17" s="1"/>
  <c r="I5" i="17"/>
  <c r="G5" i="17"/>
  <c r="E5" i="17"/>
  <c r="C5" i="17"/>
  <c r="M5" i="16"/>
  <c r="K5" i="16"/>
  <c r="I5" i="16"/>
  <c r="G5" i="16"/>
  <c r="E5" i="16"/>
  <c r="C5" i="16"/>
  <c r="X6" i="15"/>
  <c r="Y6" i="15" s="1"/>
  <c r="T6" i="15"/>
  <c r="U6" i="15" s="1"/>
  <c r="P6" i="15"/>
  <c r="Q6" i="15" s="1"/>
  <c r="L6" i="15"/>
  <c r="M6" i="15" s="1"/>
  <c r="H6" i="15"/>
  <c r="I6" i="15" s="1"/>
  <c r="D6" i="15"/>
  <c r="E6" i="15" s="1"/>
  <c r="X5" i="15"/>
  <c r="Y5" i="15" s="1"/>
  <c r="T5" i="15"/>
  <c r="U5" i="15" s="1"/>
  <c r="P5" i="15"/>
  <c r="Q5" i="15" s="1"/>
  <c r="L5" i="15"/>
  <c r="M5" i="15" s="1"/>
  <c r="H5" i="15"/>
  <c r="I5" i="15" s="1"/>
  <c r="D5" i="15"/>
  <c r="E5" i="15" s="1"/>
  <c r="AO7" i="14"/>
  <c r="AM7" i="14"/>
  <c r="AK7" i="14"/>
  <c r="AI7" i="14"/>
  <c r="AG7" i="14"/>
  <c r="AE7" i="14"/>
  <c r="AC7" i="14"/>
  <c r="AA7" i="14"/>
  <c r="Y7" i="14"/>
  <c r="W7" i="14"/>
  <c r="U7" i="14"/>
  <c r="S7" i="14"/>
  <c r="Q7" i="14"/>
  <c r="O7" i="14"/>
  <c r="M7" i="14"/>
  <c r="K7" i="14"/>
  <c r="I7" i="14"/>
  <c r="G7" i="14"/>
  <c r="E7" i="14"/>
  <c r="C7" i="14"/>
  <c r="AO6" i="14"/>
  <c r="AM6" i="14"/>
  <c r="AK6" i="14"/>
  <c r="AI6" i="14"/>
  <c r="AG6" i="14"/>
  <c r="AE6" i="14"/>
  <c r="AC6" i="14"/>
  <c r="AA6" i="14"/>
  <c r="X6" i="14"/>
  <c r="Y6" i="14" s="1"/>
  <c r="W6" i="14"/>
  <c r="U6" i="14"/>
  <c r="S6" i="14"/>
  <c r="Q6" i="14"/>
  <c r="O6" i="14"/>
  <c r="M6" i="14"/>
  <c r="K6" i="14"/>
  <c r="I6" i="14"/>
  <c r="G6" i="14"/>
  <c r="E6" i="14"/>
  <c r="C6" i="14"/>
  <c r="H11" i="13"/>
  <c r="F11" i="13"/>
  <c r="G11" i="13" s="1"/>
  <c r="D11" i="13"/>
  <c r="E11" i="13" s="1"/>
  <c r="B11" i="13"/>
  <c r="C11" i="13" s="1"/>
  <c r="G10" i="13"/>
  <c r="E10" i="13"/>
  <c r="C10" i="13"/>
  <c r="G9" i="13"/>
  <c r="E9" i="13"/>
  <c r="C9" i="13"/>
  <c r="G8" i="13"/>
  <c r="E8" i="13"/>
  <c r="C8" i="13"/>
  <c r="G7" i="13"/>
  <c r="E7" i="13"/>
  <c r="C7" i="13"/>
  <c r="G6" i="13"/>
  <c r="E6" i="13"/>
  <c r="C6" i="13"/>
  <c r="G5" i="13"/>
  <c r="E5" i="13"/>
  <c r="C5" i="13"/>
  <c r="C32" i="12"/>
  <c r="C31" i="12"/>
  <c r="C30" i="12"/>
  <c r="F23" i="12"/>
  <c r="G23" i="12" s="1"/>
  <c r="E23" i="12"/>
  <c r="C23" i="12"/>
  <c r="F22" i="12"/>
  <c r="G22" i="12" s="1"/>
  <c r="E22" i="12"/>
  <c r="C22" i="12"/>
  <c r="F21" i="12"/>
  <c r="G21" i="12" s="1"/>
  <c r="E21" i="12"/>
  <c r="C21" i="12"/>
  <c r="F20" i="12"/>
  <c r="G20" i="12" s="1"/>
  <c r="E20" i="12"/>
  <c r="C20" i="12"/>
  <c r="F13" i="12"/>
  <c r="G13" i="12" s="1"/>
  <c r="E13" i="12"/>
  <c r="C13" i="12"/>
  <c r="F12" i="12"/>
  <c r="G12" i="12" s="1"/>
  <c r="E12" i="12"/>
  <c r="C12" i="12"/>
  <c r="F11" i="12"/>
  <c r="F10" i="12"/>
  <c r="H4" i="12"/>
  <c r="G4" i="12"/>
  <c r="F4" i="12"/>
  <c r="E4" i="12"/>
  <c r="M7" i="11"/>
  <c r="K7" i="11"/>
  <c r="I7" i="11"/>
  <c r="G7" i="11"/>
  <c r="E7" i="11"/>
  <c r="C7" i="11"/>
  <c r="M6" i="11"/>
  <c r="K6" i="11"/>
  <c r="I6" i="11"/>
  <c r="G6" i="11"/>
  <c r="E6" i="11"/>
  <c r="C6" i="11"/>
  <c r="M5" i="11"/>
  <c r="K5" i="11"/>
  <c r="I5" i="11"/>
  <c r="G5" i="11"/>
  <c r="E5" i="11"/>
  <c r="C5" i="11"/>
  <c r="M45" i="10"/>
  <c r="K45" i="10"/>
  <c r="I45" i="10"/>
  <c r="G45" i="10"/>
  <c r="E45" i="10"/>
  <c r="C45" i="10"/>
  <c r="M44" i="10"/>
  <c r="K44" i="10"/>
  <c r="I44" i="10"/>
  <c r="G44" i="10"/>
  <c r="E44" i="10"/>
  <c r="C44" i="10"/>
  <c r="M43" i="10"/>
  <c r="K43" i="10"/>
  <c r="I43" i="10"/>
  <c r="G43" i="10"/>
  <c r="E43" i="10"/>
  <c r="C43" i="10"/>
  <c r="M42" i="10"/>
  <c r="K42" i="10"/>
  <c r="I42" i="10"/>
  <c r="G42" i="10"/>
  <c r="E42" i="10"/>
  <c r="C42" i="10"/>
  <c r="M41" i="10"/>
  <c r="K41" i="10"/>
  <c r="I41" i="10"/>
  <c r="G41" i="10"/>
  <c r="E41" i="10"/>
  <c r="C41" i="10"/>
  <c r="M40" i="10"/>
  <c r="K40" i="10"/>
  <c r="I40" i="10"/>
  <c r="G40" i="10"/>
  <c r="E40" i="10"/>
  <c r="C40" i="10"/>
  <c r="M39" i="10"/>
  <c r="K39" i="10"/>
  <c r="I39" i="10"/>
  <c r="G39" i="10"/>
  <c r="E39" i="10"/>
  <c r="C39" i="10"/>
  <c r="M38" i="10"/>
  <c r="K38" i="10"/>
  <c r="I38" i="10"/>
  <c r="G38" i="10"/>
  <c r="E38" i="10"/>
  <c r="C38" i="10"/>
  <c r="M37" i="10"/>
  <c r="K37" i="10"/>
  <c r="I37" i="10"/>
  <c r="G37" i="10"/>
  <c r="E37" i="10"/>
  <c r="C37" i="10"/>
  <c r="M36" i="10"/>
  <c r="K36" i="10"/>
  <c r="I36" i="10"/>
  <c r="G36" i="10"/>
  <c r="E36" i="10"/>
  <c r="C36" i="10"/>
  <c r="M35" i="10"/>
  <c r="K35" i="10"/>
  <c r="I35" i="10"/>
  <c r="G35" i="10"/>
  <c r="E35" i="10"/>
  <c r="C35" i="10"/>
  <c r="M34" i="10"/>
  <c r="K34" i="10"/>
  <c r="I34" i="10"/>
  <c r="G34" i="10"/>
  <c r="E34" i="10"/>
  <c r="C34" i="10"/>
  <c r="M33" i="10"/>
  <c r="K33" i="10"/>
  <c r="I33" i="10"/>
  <c r="G33" i="10"/>
  <c r="E33" i="10"/>
  <c r="C33" i="10"/>
  <c r="M32" i="10"/>
  <c r="K32" i="10"/>
  <c r="I32" i="10"/>
  <c r="G32" i="10"/>
  <c r="E32" i="10"/>
  <c r="C32" i="10"/>
  <c r="M31" i="10"/>
  <c r="K31" i="10"/>
  <c r="I31" i="10"/>
  <c r="G31" i="10"/>
  <c r="E31" i="10"/>
  <c r="C31" i="10"/>
  <c r="M30" i="10"/>
  <c r="K30" i="10"/>
  <c r="I30" i="10"/>
  <c r="G30" i="10"/>
  <c r="E30" i="10"/>
  <c r="C30" i="10"/>
  <c r="M29" i="10"/>
  <c r="K29" i="10"/>
  <c r="I29" i="10"/>
  <c r="G29" i="10"/>
  <c r="E29" i="10"/>
  <c r="C29" i="10"/>
  <c r="M28" i="10"/>
  <c r="K28" i="10"/>
  <c r="I28" i="10"/>
  <c r="G28" i="10"/>
  <c r="E28" i="10"/>
  <c r="C28" i="10"/>
  <c r="M27" i="10"/>
  <c r="K27" i="10"/>
  <c r="I27" i="10"/>
  <c r="G27" i="10"/>
  <c r="E27" i="10"/>
  <c r="C27" i="10"/>
  <c r="M26" i="10"/>
  <c r="K26" i="10"/>
  <c r="I26" i="10"/>
  <c r="G26" i="10"/>
  <c r="E26" i="10"/>
  <c r="C26" i="10"/>
  <c r="M25" i="10"/>
  <c r="K25" i="10"/>
  <c r="I25" i="10"/>
  <c r="G25" i="10"/>
  <c r="E25" i="10"/>
  <c r="C25" i="10"/>
  <c r="M24" i="10"/>
  <c r="K24" i="10"/>
  <c r="I24" i="10"/>
  <c r="G24" i="10"/>
  <c r="E24" i="10"/>
  <c r="C24" i="10"/>
  <c r="M23" i="10"/>
  <c r="K23" i="10"/>
  <c r="I23" i="10"/>
  <c r="G23" i="10"/>
  <c r="E23" i="10"/>
  <c r="C23" i="10"/>
  <c r="M22" i="10"/>
  <c r="K22" i="10"/>
  <c r="I22" i="10"/>
  <c r="G22" i="10"/>
  <c r="E22" i="10"/>
  <c r="C22" i="10"/>
  <c r="M21" i="10"/>
  <c r="K21" i="10"/>
  <c r="I21" i="10"/>
  <c r="G21" i="10"/>
  <c r="E21" i="10"/>
  <c r="C21" i="10"/>
  <c r="M20" i="10"/>
  <c r="K20" i="10"/>
  <c r="I20" i="10"/>
  <c r="G20" i="10"/>
  <c r="E20" i="10"/>
  <c r="C20" i="10"/>
  <c r="M19" i="10"/>
  <c r="K19" i="10"/>
  <c r="I19" i="10"/>
  <c r="G19" i="10"/>
  <c r="E19" i="10"/>
  <c r="C19" i="10"/>
  <c r="M18" i="10"/>
  <c r="K18" i="10"/>
  <c r="I18" i="10"/>
  <c r="G18" i="10"/>
  <c r="E18" i="10"/>
  <c r="C18" i="10"/>
  <c r="M17" i="10"/>
  <c r="K17" i="10"/>
  <c r="I17" i="10"/>
  <c r="G17" i="10"/>
  <c r="E17" i="10"/>
  <c r="C17" i="10"/>
  <c r="M16" i="10"/>
  <c r="K16" i="10"/>
  <c r="I16" i="10"/>
  <c r="G16" i="10"/>
  <c r="E16" i="10"/>
  <c r="C16" i="10"/>
  <c r="M15" i="10"/>
  <c r="K15" i="10"/>
  <c r="I15" i="10"/>
  <c r="G15" i="10"/>
  <c r="E15" i="10"/>
  <c r="C15" i="10"/>
  <c r="L10" i="10"/>
  <c r="M10" i="10" s="1"/>
  <c r="J10" i="10"/>
  <c r="H10" i="10"/>
  <c r="F10" i="10"/>
  <c r="G10" i="10" s="1"/>
  <c r="D10" i="10"/>
  <c r="E10" i="10" s="1"/>
  <c r="B10" i="10"/>
  <c r="C10" i="10" s="1"/>
  <c r="M9" i="10"/>
  <c r="G9" i="10"/>
  <c r="E9" i="10"/>
  <c r="C9" i="10"/>
  <c r="M8" i="10"/>
  <c r="G8" i="10"/>
  <c r="E8" i="10"/>
  <c r="C8" i="10"/>
  <c r="M7" i="10"/>
  <c r="G7" i="10"/>
  <c r="E7" i="10"/>
  <c r="C7" i="10"/>
  <c r="M6" i="10"/>
  <c r="G6" i="10"/>
  <c r="E6" i="10"/>
  <c r="C6" i="10"/>
  <c r="M5" i="10"/>
  <c r="G5" i="10"/>
  <c r="E5" i="10"/>
  <c r="C5" i="10"/>
  <c r="P21" i="9"/>
  <c r="N21" i="9"/>
  <c r="L21" i="9"/>
  <c r="J21" i="9"/>
  <c r="H21" i="9"/>
  <c r="F21" i="9"/>
  <c r="D21" i="9"/>
  <c r="B21" i="9"/>
  <c r="Q20" i="9"/>
  <c r="O20" i="9"/>
  <c r="K20" i="9"/>
  <c r="Q19" i="9"/>
  <c r="O19" i="9"/>
  <c r="K19" i="9"/>
  <c r="I19" i="9"/>
  <c r="G19" i="9"/>
  <c r="E19" i="9"/>
  <c r="C19" i="9"/>
  <c r="Q18" i="9"/>
  <c r="O18" i="9"/>
  <c r="K18" i="9"/>
  <c r="I18" i="9"/>
  <c r="G18" i="9"/>
  <c r="E18" i="9"/>
  <c r="C18" i="9"/>
  <c r="Q17" i="9"/>
  <c r="O17" i="9"/>
  <c r="K17" i="9"/>
  <c r="I17" i="9"/>
  <c r="G17" i="9"/>
  <c r="E17" i="9"/>
  <c r="C17" i="9"/>
  <c r="Q16" i="9"/>
  <c r="O16" i="9"/>
  <c r="K16" i="9"/>
  <c r="I16" i="9"/>
  <c r="G16" i="9"/>
  <c r="E16" i="9"/>
  <c r="C16" i="9"/>
  <c r="Q15" i="9"/>
  <c r="O15" i="9"/>
  <c r="K15" i="9"/>
  <c r="I15" i="9"/>
  <c r="G15" i="9"/>
  <c r="E15" i="9"/>
  <c r="C15" i="9"/>
  <c r="Q14" i="9"/>
  <c r="O14" i="9"/>
  <c r="K14" i="9"/>
  <c r="I14" i="9"/>
  <c r="G14" i="9"/>
  <c r="E14" i="9"/>
  <c r="C14" i="9"/>
  <c r="Q13" i="9"/>
  <c r="V23" i="8"/>
  <c r="U23" i="8"/>
  <c r="T23" i="8"/>
  <c r="M23" i="8"/>
  <c r="L23" i="8"/>
  <c r="K23" i="8"/>
  <c r="J23" i="8"/>
  <c r="I23" i="8"/>
  <c r="H23" i="8"/>
  <c r="G23" i="8"/>
  <c r="F23" i="8"/>
  <c r="E23" i="8"/>
  <c r="D23" i="8"/>
  <c r="C23" i="8"/>
  <c r="B23" i="8"/>
  <c r="V22" i="8"/>
  <c r="U22" i="8"/>
  <c r="T22" i="8"/>
  <c r="V21" i="8"/>
  <c r="U21" i="8"/>
  <c r="T21" i="8"/>
  <c r="V20" i="8"/>
  <c r="U20" i="8"/>
  <c r="T20" i="8"/>
  <c r="V19" i="8"/>
  <c r="U19" i="8"/>
  <c r="T19" i="8"/>
  <c r="V18" i="8"/>
  <c r="U18" i="8"/>
  <c r="T18" i="8"/>
  <c r="T17" i="8"/>
  <c r="V16" i="8"/>
  <c r="U16" i="8"/>
  <c r="T16" i="8"/>
  <c r="V15" i="8"/>
  <c r="U15" i="8"/>
  <c r="T15" i="8"/>
  <c r="V14" i="8"/>
  <c r="U14" i="8"/>
  <c r="T14" i="8"/>
  <c r="V13" i="8"/>
  <c r="U13" i="8"/>
  <c r="T13" i="8"/>
  <c r="V12" i="8"/>
  <c r="U12" i="8"/>
  <c r="T12" i="8"/>
  <c r="V11" i="8"/>
  <c r="U11" i="8"/>
  <c r="T11" i="8"/>
  <c r="V10" i="8"/>
  <c r="U10" i="8"/>
  <c r="T10" i="8"/>
  <c r="V9" i="8"/>
  <c r="U9" i="8"/>
  <c r="T9" i="8"/>
  <c r="V8" i="8"/>
  <c r="U8" i="8"/>
  <c r="T8" i="8"/>
  <c r="V7" i="8"/>
  <c r="U7" i="8"/>
  <c r="T7" i="8"/>
  <c r="V6" i="8"/>
  <c r="U6" i="8"/>
  <c r="T6" i="8"/>
  <c r="V5" i="8"/>
  <c r="U5" i="8"/>
  <c r="T5" i="8"/>
  <c r="G17" i="5"/>
  <c r="D17" i="5"/>
  <c r="G16" i="5"/>
  <c r="D16" i="5"/>
  <c r="G15" i="5"/>
  <c r="D15" i="5"/>
  <c r="M9" i="5"/>
  <c r="J9" i="5"/>
  <c r="K9" i="5" s="1"/>
  <c r="I9" i="5"/>
  <c r="G9" i="5"/>
  <c r="D9" i="5"/>
  <c r="E9" i="5" s="1"/>
  <c r="C9" i="5"/>
  <c r="S8" i="5"/>
  <c r="Q8" i="5"/>
  <c r="O8" i="5"/>
  <c r="H8" i="5"/>
  <c r="B8" i="5"/>
  <c r="S7" i="5"/>
  <c r="Q7" i="5"/>
  <c r="O7" i="5"/>
  <c r="H7" i="5"/>
  <c r="B7" i="5"/>
  <c r="N6" i="5"/>
  <c r="H6" i="5"/>
  <c r="B6" i="5"/>
  <c r="N5" i="5"/>
  <c r="H5" i="5"/>
  <c r="B5" i="5"/>
  <c r="N4" i="5"/>
  <c r="H4" i="5"/>
  <c r="G4" i="5"/>
  <c r="B4" i="5"/>
  <c r="M15" i="4"/>
  <c r="K15" i="4"/>
  <c r="I15" i="4"/>
  <c r="G15" i="4"/>
  <c r="E15" i="4"/>
  <c r="C15" i="4"/>
  <c r="M14" i="4"/>
  <c r="K14" i="4"/>
  <c r="I14" i="4"/>
  <c r="G14" i="4"/>
  <c r="E14" i="4"/>
  <c r="C14" i="4"/>
  <c r="M13" i="4"/>
  <c r="K13" i="4"/>
  <c r="I13" i="4"/>
  <c r="G13" i="4"/>
  <c r="E13" i="4"/>
  <c r="C13" i="4"/>
  <c r="M12" i="4"/>
  <c r="K12" i="4"/>
  <c r="I12" i="4"/>
  <c r="G12" i="4"/>
  <c r="E12" i="4"/>
  <c r="C12" i="4"/>
  <c r="M11" i="4"/>
  <c r="K11" i="4"/>
  <c r="I11" i="4"/>
  <c r="G11" i="4"/>
  <c r="E11" i="4"/>
  <c r="C11" i="4"/>
  <c r="M5" i="4"/>
  <c r="K5" i="4"/>
  <c r="I5" i="4"/>
  <c r="G5" i="4"/>
  <c r="E5" i="4"/>
  <c r="C5" i="4"/>
  <c r="F10" i="3"/>
  <c r="D10" i="3"/>
  <c r="F9" i="3"/>
  <c r="D9" i="3"/>
  <c r="F8" i="3"/>
  <c r="D8" i="3"/>
  <c r="F7" i="3"/>
  <c r="D7" i="3"/>
  <c r="F6" i="3"/>
  <c r="D6" i="3"/>
  <c r="F5" i="3"/>
  <c r="D5" i="3"/>
  <c r="G5" i="2"/>
  <c r="E5" i="2"/>
  <c r="C5" i="2"/>
  <c r="I5" i="13" l="1"/>
  <c r="I10" i="13"/>
  <c r="I9" i="13"/>
  <c r="I8" i="13"/>
  <c r="I7" i="13"/>
  <c r="I6" i="13"/>
  <c r="I11" i="13"/>
  <c r="G11" i="12"/>
  <c r="E11" i="12"/>
  <c r="C11" i="12"/>
  <c r="E10" i="12"/>
  <c r="C10" i="12"/>
  <c r="G10" i="12"/>
  <c r="K10" i="10"/>
  <c r="K5" i="10"/>
  <c r="K9" i="10"/>
  <c r="K8" i="10"/>
  <c r="K7" i="10"/>
  <c r="K6" i="10"/>
  <c r="I10" i="10"/>
  <c r="I9" i="10"/>
  <c r="I8" i="10"/>
  <c r="I7" i="10"/>
  <c r="I6" i="10"/>
  <c r="I5" i="10"/>
  <c r="Q11" i="9"/>
  <c r="Q12" i="9"/>
  <c r="Q5" i="9"/>
  <c r="Q6" i="9"/>
  <c r="Q10" i="9"/>
  <c r="Q7" i="9"/>
  <c r="Q21" i="9"/>
  <c r="Q8" i="9"/>
  <c r="Q9" i="9"/>
  <c r="O11" i="9"/>
  <c r="O12" i="9"/>
  <c r="O5" i="9"/>
  <c r="O6" i="9"/>
  <c r="O7" i="9"/>
  <c r="O21" i="9"/>
  <c r="O8" i="9"/>
  <c r="O9" i="9"/>
  <c r="O10" i="9"/>
  <c r="O13" i="9"/>
  <c r="M9" i="9"/>
  <c r="M8" i="9"/>
  <c r="M7" i="9"/>
  <c r="M6" i="9"/>
  <c r="M5" i="9"/>
  <c r="M20" i="9"/>
  <c r="M19" i="9"/>
  <c r="M18" i="9"/>
  <c r="M17" i="9"/>
  <c r="M16" i="9"/>
  <c r="M15" i="9"/>
  <c r="M14" i="9"/>
  <c r="M21" i="9"/>
  <c r="M13" i="9"/>
  <c r="M10" i="9"/>
  <c r="M12" i="9"/>
  <c r="M11" i="9"/>
  <c r="K13" i="9"/>
  <c r="K6" i="9"/>
  <c r="K12" i="9"/>
  <c r="K10" i="9"/>
  <c r="K5" i="9"/>
  <c r="K7" i="9"/>
  <c r="K9" i="9"/>
  <c r="K11" i="9"/>
  <c r="K8" i="9"/>
  <c r="K21" i="9"/>
  <c r="I10" i="9"/>
  <c r="I5" i="9"/>
  <c r="I6" i="9"/>
  <c r="I12" i="9"/>
  <c r="I13" i="9"/>
  <c r="I21" i="9"/>
  <c r="I11" i="9"/>
  <c r="I9" i="9"/>
  <c r="I8" i="9"/>
  <c r="I7" i="9"/>
  <c r="G6" i="9"/>
  <c r="G12" i="9"/>
  <c r="G7" i="9"/>
  <c r="G13" i="9"/>
  <c r="G11" i="9"/>
  <c r="G10" i="9"/>
  <c r="G8" i="9"/>
  <c r="G21" i="9"/>
  <c r="G9" i="9"/>
  <c r="G5" i="9"/>
  <c r="E10" i="9"/>
  <c r="E13" i="9"/>
  <c r="E9" i="9"/>
  <c r="E11" i="9"/>
  <c r="E8" i="9"/>
  <c r="E7" i="9"/>
  <c r="E12" i="9"/>
  <c r="E21" i="9"/>
  <c r="E6" i="9"/>
  <c r="E5" i="9"/>
  <c r="C9" i="9"/>
  <c r="C7" i="9"/>
  <c r="C21" i="9"/>
  <c r="C13" i="9"/>
  <c r="C11" i="9"/>
  <c r="C12" i="9"/>
  <c r="C8" i="9"/>
  <c r="C6" i="9"/>
  <c r="C10" i="9"/>
  <c r="C5" i="9"/>
  <c r="I8" i="5"/>
  <c r="M8" i="5"/>
  <c r="K8" i="5"/>
  <c r="C8" i="5"/>
  <c r="G8" i="5"/>
  <c r="E8" i="5"/>
  <c r="M7" i="5"/>
  <c r="K7" i="5"/>
  <c r="I7" i="5"/>
  <c r="G7" i="5"/>
  <c r="E7" i="5"/>
  <c r="C7" i="5"/>
  <c r="Q6" i="5"/>
  <c r="S6" i="5"/>
  <c r="O6" i="5"/>
  <c r="M6" i="5"/>
  <c r="K6" i="5"/>
  <c r="I6" i="5"/>
  <c r="G6" i="5"/>
  <c r="C6" i="5"/>
  <c r="E6" i="5"/>
  <c r="S5" i="5"/>
  <c r="O5" i="5"/>
  <c r="Q5" i="5"/>
  <c r="K5" i="5"/>
  <c r="M5" i="5"/>
  <c r="I5" i="5"/>
  <c r="G5" i="5"/>
  <c r="C5" i="5"/>
  <c r="E5" i="5"/>
  <c r="O4" i="5"/>
  <c r="S4" i="5"/>
  <c r="Q4" i="5"/>
  <c r="K4" i="5"/>
  <c r="I4" i="5"/>
  <c r="M4" i="5"/>
  <c r="E4" i="5"/>
  <c r="C4" i="5"/>
</calcChain>
</file>

<file path=xl/sharedStrings.xml><?xml version="1.0" encoding="utf-8"?>
<sst xmlns="http://schemas.openxmlformats.org/spreadsheetml/2006/main" count="904" uniqueCount="305">
  <si>
    <t>Numero di pazienti con codice di esenzione 048 - Provincia di Biella (2020-2025)</t>
  </si>
  <si>
    <t xml:space="preserve">VI Rapporto Annuale 2026 - OsservaBiella </t>
  </si>
  <si>
    <t>Prevenzione serena: inviti spediti, screening effettuati e tumori rilevati - Provincia di Biella (2020-2025)</t>
  </si>
  <si>
    <t>Copertura vaccinale antinfluenzale degli anziani (65+) - Provincia di Biella (2021-2023)</t>
  </si>
  <si>
    <t>Goal 3</t>
  </si>
  <si>
    <t>Il Goal 3 intende:
- conseguire una copertura sanitaria universale;
- ridurre la mortalità materna e la mortalità neonatale e infantile;
- ridurre la mortalità prematura da malattie non trasmissibili attraverso la prevenzione e la cura;
- promuovere la salute mentale e il benessere;
- rafforzare la prevenzione e il trattamento di abuso di sostanze;
- ridurre il numero di decessi e lesioni da incidenti stradali:
- ridurre il numero di decessi e malattie da sostanze chimiche pericolose da inquinamento;
- garantire l’accesso universale ai servizi di assistenza sanitaria sessuale riproduttiva.</t>
  </si>
  <si>
    <t>Inviti spediti</t>
  </si>
  <si>
    <t>Elaborazione a cura del Laboratorio Percorsi di Secondo Welfare</t>
  </si>
  <si>
    <t>Screening effettuati</t>
  </si>
  <si>
    <t>Celestina Valeria De Tommaso, valeria.detommaso@secondowelfare.it
Franca Maino, franca.maino@secondowelfare.it
Alice Sofia Fanelli, alice.fanelli@secondowelfare.it
Simona Vinci, simona.vinci@secondowelfare.it</t>
  </si>
  <si>
    <t>v.a.</t>
  </si>
  <si>
    <t>% sul totale della popolazione biellese al 2020</t>
  </si>
  <si>
    <t>% sul totale della popolazione biellese al 2021</t>
  </si>
  <si>
    <t>Tumori rilevati</t>
  </si>
  <si>
    <t>% sul totale della popolazione biellese al 2022</t>
  </si>
  <si>
    <t>% sul totale della popolazione biellese al 2023</t>
  </si>
  <si>
    <t>% sul totale della popolazione biellese al 2024</t>
  </si>
  <si>
    <t>% sul totale della popolazione biellese al 2025</t>
  </si>
  <si>
    <t>Numero di pazienti con codice di esenzione 048</t>
  </si>
  <si>
    <t>inc.% sul totale degli anziani (65+) residenti</t>
  </si>
  <si>
    <t>Come citare</t>
  </si>
  <si>
    <t>OsservaBiella – Osservatorio territoriale del Biellese (2026), VI Rapporto annuale 2026, Fondazione Cassa di Risparmio di Biella.</t>
  </si>
  <si>
    <t>inc. % su totale inviti spediti</t>
  </si>
  <si>
    <t>Numero anziani vaccinati</t>
  </si>
  <si>
    <t>inc. % su totale screening effettuati</t>
  </si>
  <si>
    <t>Riepilogo degli indicatori del Capitolo Goal 3</t>
  </si>
  <si>
    <t>Numero indicatore</t>
  </si>
  <si>
    <t>Gruppo/categoria</t>
  </si>
  <si>
    <t>Indicatore</t>
  </si>
  <si>
    <t>Annualità di riferimento</t>
  </si>
  <si>
    <t>Fonte</t>
  </si>
  <si>
    <t>Fonte: elaborazione su dati Asl BI</t>
  </si>
  <si>
    <t xml:space="preserve">Prevenzione </t>
  </si>
  <si>
    <t>Copertura vaccinale antinfluenzale (persone sopra i 65 anni)</t>
  </si>
  <si>
    <t>Nota: il codice di esenzione 048 corrisponde all'esenzione per patologia oncologica. Tale dato, pur non essenso esaustivo, contribuisce a descrivere la diffusione delle malattie oncologiche nella provincia di Biella.</t>
  </si>
  <si>
    <t>2021-2023</t>
  </si>
  <si>
    <t>Numero di pazienti con codice di esenzione 048 per genere ed età - Provincia di Biella (2020-2025)</t>
  </si>
  <si>
    <t>Azienda Sanitaria Locale di Biella</t>
  </si>
  <si>
    <t>Prevenzione serena: screening mammografico, screening cervicale, screening colon retto</t>
  </si>
  <si>
    <t>2020-2025</t>
  </si>
  <si>
    <t>Agevolazioni e trasferimenti monetari</t>
  </si>
  <si>
    <t>Numero di pazienti con esenzioni 048</t>
  </si>
  <si>
    <t>Uomini</t>
  </si>
  <si>
    <t>Numero di beneficiari di indennità per invalidità civile</t>
  </si>
  <si>
    <t>INPS</t>
  </si>
  <si>
    <t>Indicatori demografici</t>
  </si>
  <si>
    <t>Speranza di vita alla nascita</t>
  </si>
  <si>
    <t>2011-2025</t>
  </si>
  <si>
    <t>Istat</t>
  </si>
  <si>
    <t>Speranza di vita a 65 anni</t>
  </si>
  <si>
    <t>Donne</t>
  </si>
  <si>
    <t>Cause di morte</t>
  </si>
  <si>
    <t>2016-2023</t>
  </si>
  <si>
    <t>Numero di morti per causa</t>
  </si>
  <si>
    <t>Under 30</t>
  </si>
  <si>
    <t>Assistenza medico-ospedaliera territoriale</t>
  </si>
  <si>
    <t>Numero di utenti dei servizi delle dipendenze patologiche per tipologia di dipendenza per Asl di residenza</t>
  </si>
  <si>
    <t>30-60 anni</t>
  </si>
  <si>
    <t>Nota: La Prevenzione Serena è il programma organizzato di screening per la prevenzione e la diagnosi precoce del tumore della mammella, del collo dell’utero e del colon-retto messo a punto dalla Regione Piemonte. È offerto a tutti i cittadini residenti o domiciliati con scelta del Medico di Medicina Generale nel territorio piemontese ed è attuato dalle Aziende Sanitarie Locali in collaborazione con le Aziende Sanitarie Ospedaliere. Fa parte delle reti europee dei programmi di prevenzione per questo tipo di tumori e collabora, oltre che con le Aziende Sanitarie piemontesi, anche i Comuni, l’Ordine dei Medici, la Società Italiana di Medicina Generale e le Facoltà di Medicina piemontesi. Si specifica che nel conteggio relativo agli inviti spediti e agli screening effettuati sono tenuti in  considerazione anche gli inviti e gli screening ulteriori rispetto all'obiettivo regionale (es. screening mammografico donne tra i 45-49 anni). Alcune persone potrebbero aver ricevuto più di un invito, per cui la percentuale effettiva dei residenti invitati allo screening potrebbe essere diversa da quella indicata.</t>
  </si>
  <si>
    <t>Numero persone assistite dal servizio di salute mentale e tipologia di intervento (residenziale o ambulatoriale)</t>
  </si>
  <si>
    <t>Supporto agli adolescenti e alla genitorialità</t>
  </si>
  <si>
    <t>Over 60 anni</t>
  </si>
  <si>
    <t>2019-2025</t>
  </si>
  <si>
    <t>Sportello Spaf!</t>
  </si>
  <si>
    <t>Motivi di accesso agli sportelli</t>
  </si>
  <si>
    <t>2022-2025</t>
  </si>
  <si>
    <t>Numero posti letto ospedalieri ordinari per abitante</t>
  </si>
  <si>
    <t>2019-2023</t>
  </si>
  <si>
    <t>Ministero dell'Economia e delle Finanze</t>
  </si>
  <si>
    <t>Medici di medicina generale ogni 1000 abitanti</t>
  </si>
  <si>
    <t>Pediatri di libera scelta ogni 1000 abitanti</t>
  </si>
  <si>
    <t>Mammografico</t>
  </si>
  <si>
    <t>Dati accesso centro ISI</t>
  </si>
  <si>
    <t>Cervicale</t>
  </si>
  <si>
    <t>2020-2024</t>
  </si>
  <si>
    <t>Colon-retto</t>
  </si>
  <si>
    <t>Dimissioni</t>
  </si>
  <si>
    <t>Totale</t>
  </si>
  <si>
    <t>Assistenza domiciliare e residenziale</t>
  </si>
  <si>
    <t>Numero di casi attivati di assistenza domiciliare integrata nel corso dell'anno</t>
  </si>
  <si>
    <t>Azienda Sanitaria Locale di Biella e Consorzio IRIS e Consorzio CISSABO</t>
  </si>
  <si>
    <t>Numero anziani che usufruiscono del SAD</t>
  </si>
  <si>
    <t>Consorzio IRIS e Consorzio CISSABO</t>
  </si>
  <si>
    <t>Numero di strutture RSA</t>
  </si>
  <si>
    <t>Posti letto accreditati e autorizzati in strutture residenziali e semi-residenziali</t>
  </si>
  <si>
    <t>Numero di quote elargite</t>
  </si>
  <si>
    <t>Prestazioni liquidate agli invalidi civili per genere - Italia, Piemonte e provincia di Biella (2020-2025)</t>
  </si>
  <si>
    <t>Italia</t>
  </si>
  <si>
    <t>Piemonte</t>
  </si>
  <si>
    <t>Biella</t>
  </si>
  <si>
    <t>Speranza di vita alla nascita per provincia e per genere - Italia, Piemonte e Provincia di Biella (2011-2025)</t>
  </si>
  <si>
    <t>Totale (v.a.)</t>
  </si>
  <si>
    <t>inc. %</t>
  </si>
  <si>
    <t>Donne (v.a.)</t>
  </si>
  <si>
    <t>Uomini (v.a.)</t>
  </si>
  <si>
    <t xml:space="preserve">Donne </t>
  </si>
  <si>
    <t>Alessandria</t>
  </si>
  <si>
    <t>Speranza di vita a 65 anni per provincia e per genere - Italia, Piemonte e province del Piemonte (2011-2025)</t>
  </si>
  <si>
    <t>609</t>
  </si>
  <si>
    <t>Asti</t>
  </si>
  <si>
    <t>509</t>
  </si>
  <si>
    <t>Cuneo</t>
  </si>
  <si>
    <t>n.d.</t>
  </si>
  <si>
    <t xml:space="preserve">n.d. </t>
  </si>
  <si>
    <t xml:space="preserve">Fonte: elaborazione su dati Osservatori statistici INPS </t>
  </si>
  <si>
    <t>Novara</t>
  </si>
  <si>
    <t xml:space="preserve">Note: Il dato si riferisce alle sole prestazioni agli invalidi civili liquidate ai destinatari. </t>
  </si>
  <si>
    <t>Torino</t>
  </si>
  <si>
    <t>Numero di prestazioni agli invalidi civili - Italia, Piemonte e provincia di Biella (2025-2026)</t>
  </si>
  <si>
    <t>Verbano C.O.</t>
  </si>
  <si>
    <t>Vercelli</t>
  </si>
  <si>
    <t xml:space="preserve">Totale </t>
  </si>
  <si>
    <t>Indennità</t>
  </si>
  <si>
    <t>Uomimi</t>
  </si>
  <si>
    <t>Pensioni</t>
  </si>
  <si>
    <t xml:space="preserve">Fonte: elaborazione su dati Istat. </t>
  </si>
  <si>
    <t xml:space="preserve">Note: Numero medio di anni che una persona può contare di vivere dalla nascita nell’ipotesi in cui, nel corso della propria esistenza, fosse sottoposta ai rischi di mortalità per età dell’anno di osservazione. </t>
  </si>
  <si>
    <t xml:space="preserve">Note: Il dato si riferisce al numero totale di indennità e/o pensioni agli invalidi civili. </t>
  </si>
  <si>
    <t>Prestazioni agli invalidi civili per genere e classe di età - Provincia di Biella (2025)</t>
  </si>
  <si>
    <t>Pensione</t>
  </si>
  <si>
    <t>Totale prestazioni</t>
  </si>
  <si>
    <t>0-17</t>
  </si>
  <si>
    <t>18-39</t>
  </si>
  <si>
    <t>40-59</t>
  </si>
  <si>
    <t>60-64</t>
  </si>
  <si>
    <t>65-79</t>
  </si>
  <si>
    <t>&gt;80</t>
  </si>
  <si>
    <t>Fonte: elaborazione su dati Istat.</t>
  </si>
  <si>
    <t xml:space="preserve">Note: Numero medio di anni che restano da vivere a una persona a 65 anni in un determinato anno e territorio in base ai tassi di mortalità registrati nell’anno e nel territorio considerati. </t>
  </si>
  <si>
    <t xml:space="preserve">Note: Il totale delle prestazioni agli invalidi civili elargite nella provincia di Biella differisce dal numero totale di prestazioni agli invalidi civili in quanto considera solo le prestazioni ripartibili in una delle sei classi di età individuate. </t>
  </si>
  <si>
    <t>Invalidi civili per composizione importo, genere ed età - Provincia di Biella (2025)</t>
  </si>
  <si>
    <t>Quoziente di mortalità (ogni 10.000 abitanti) per causa - Italia, Piemonte e Provincia di Biella (2016-2023)</t>
  </si>
  <si>
    <t>Sola pensione</t>
  </si>
  <si>
    <t>Sola indennità</t>
  </si>
  <si>
    <t>Pensione e indennità</t>
  </si>
  <si>
    <t>-</t>
  </si>
  <si>
    <t>1.386 (20,5%)</t>
  </si>
  <si>
    <t>4.470 (66,3%)</t>
  </si>
  <si>
    <t>890 (13,2%)</t>
  </si>
  <si>
    <t>6.746 (100%)</t>
  </si>
  <si>
    <t xml:space="preserve">Note: Il dato si riferisce al numero di invalidi civili, ossia i cittadini residenti nella provincia di Biella e destinatari di indennità e/o pensioni di invalidità. </t>
  </si>
  <si>
    <t>Alcune malattie infettive e parassitarie</t>
  </si>
  <si>
    <t>Tumori</t>
  </si>
  <si>
    <t>Malattie del sangue e degli organi ematopoietici ed alcuni disturbi del sistema immunitario</t>
  </si>
  <si>
    <t>Malattie endocrine, nutrizionali e metaboliche</t>
  </si>
  <si>
    <t>Disturbi psichici e comportamentali</t>
  </si>
  <si>
    <t>Malattie del sistema nervoso e degli organi di senso</t>
  </si>
  <si>
    <t>Malattie del sistema circolatorio</t>
  </si>
  <si>
    <t>Malattie del sistema respiratorio</t>
  </si>
  <si>
    <t>Malattie dell'apparato digerente</t>
  </si>
  <si>
    <t>Malattie della cute e del tessuto sottocutaneo</t>
  </si>
  <si>
    <t>Malattie del sistema osteomuscolare e del tessuto connettivo</t>
  </si>
  <si>
    <t>Malattie dell'apparato genitourinario</t>
  </si>
  <si>
    <t>Complicazioni del parto, della gravidanza e del puerperio</t>
  </si>
  <si>
    <t>N.D</t>
  </si>
  <si>
    <t>Alcune condizioni morbose che hanno origine nel periodo perinatale</t>
  </si>
  <si>
    <t>Malfromazioni congenite e anomalie cromosomiche</t>
  </si>
  <si>
    <t>Sintomi, segni, risultati anomali e cause mal definite</t>
  </si>
  <si>
    <t>Cause esterne di traumatismo e avvelenamento</t>
  </si>
  <si>
    <t>Covid-19</t>
  </si>
  <si>
    <t>Fonte: elaborazione su dati Istat</t>
  </si>
  <si>
    <t>Note: Il quoziente di mortalità esprime il rapporto tra il numero dei decessi nell’anno e l’ammontare medio della popolazione residente, moltiplicato per 10.000.</t>
  </si>
  <si>
    <t>Numero di morti per causa - Provincia di Biella (2016-2023)</t>
  </si>
  <si>
    <t>%</t>
  </si>
  <si>
    <t>Utenti delle dipendenze patologiche per tipologia di dipendenza, genere ed età - Provincia di Biella (2020 - 2025)</t>
  </si>
  <si>
    <t>Utenti assistiti dal servizio di salute mentale (residenziale o ambulatoriale) - Provincia di Biella (2020- 2025)</t>
  </si>
  <si>
    <t>inc. % sul totale delle dipendenze patologiche</t>
  </si>
  <si>
    <t>Droghe</t>
  </si>
  <si>
    <t>inc. % sul totale della popolazione biellese al 2020</t>
  </si>
  <si>
    <t>inc. % sul totale della popolazione biellese al 2021</t>
  </si>
  <si>
    <t>inc. % sul totale della popolazione biellese al 2022</t>
  </si>
  <si>
    <t>inc. % sul totale della popolazione biellese al 2023</t>
  </si>
  <si>
    <t>inc. % sul totale della popolazione biellese al 2024</t>
  </si>
  <si>
    <t>inc. % sul totale della popolazione biellese al 2025</t>
  </si>
  <si>
    <t>Numero  persone assistite</t>
  </si>
  <si>
    <t>Accoglienze individuali allo sportello SPAF! - Provincia di Biella (2019-2025)</t>
  </si>
  <si>
    <t>Alcol</t>
  </si>
  <si>
    <t>Nuove accoglienze</t>
  </si>
  <si>
    <t>var. % rispetto all'annualità precedente</t>
  </si>
  <si>
    <t>di cui residenziale</t>
  </si>
  <si>
    <t>Gioco d'azzardo</t>
  </si>
  <si>
    <t>di cui ambulatoriale</t>
  </si>
  <si>
    <t>Fumo</t>
  </si>
  <si>
    <t>Fonte: elaborazione su dati del servizio Spaf!.</t>
  </si>
  <si>
    <t>Detenuti con problematiche di dipendenze varie</t>
  </si>
  <si>
    <t>Accoglienze individuali allo sportello SPAF!, per genere - Provincia di Biella (2022-2025)</t>
  </si>
  <si>
    <t>Utenti delle dipendenze patologiche per tipologia di dipendenza, genere ed età  - provincia di Biella (2020 - 2025)</t>
  </si>
  <si>
    <t xml:space="preserve">  Maschi</t>
  </si>
  <si>
    <t>Accoglienze individuali allo sportello SPAF!, maggiore età - Provincia di Biella (2022-2025)</t>
  </si>
  <si>
    <t xml:space="preserve">  Femmine</t>
  </si>
  <si>
    <t>Maggiorenni</t>
  </si>
  <si>
    <t xml:space="preserve">  Under 30</t>
  </si>
  <si>
    <t>Minorenni</t>
  </si>
  <si>
    <t xml:space="preserve">  30–60 anni</t>
  </si>
  <si>
    <t xml:space="preserve">  Over 60</t>
  </si>
  <si>
    <t>Numero di accessi allo sportello di consultazione psicologica online - Provincia di Biella (2022-2025)</t>
  </si>
  <si>
    <t>Detenuti con problematiche</t>
  </si>
  <si>
    <t>Motivi di accesso allo sportello SPAF! - Provincia di Biella (2022-2025)</t>
  </si>
  <si>
    <t>% sul totale</t>
  </si>
  <si>
    <t>Relazionali</t>
  </si>
  <si>
    <t>Scolastici/lavorativi</t>
  </si>
  <si>
    <t>Psicologici</t>
  </si>
  <si>
    <t>Familiari</t>
  </si>
  <si>
    <t>Sostanze</t>
  </si>
  <si>
    <t>Altro</t>
  </si>
  <si>
    <t xml:space="preserve">Nota: uno stesso utente può presentare problematiche multiple — in tal caso il dato può essere superiore al numero di accoglienze. </t>
  </si>
  <si>
    <t>Numero di posti letto ospedalieri - Piemonte e Provincia di Biella (2019 - 2023)</t>
  </si>
  <si>
    <t>Medici di medicina generale ogni 1.000 abitanti - Provincia di Biella (2020 - 2025)</t>
  </si>
  <si>
    <t>Posti letto degenza ordinaria</t>
  </si>
  <si>
    <t>Posti letto Day Hospital</t>
  </si>
  <si>
    <t>Posti letto Day Surgery</t>
  </si>
  <si>
    <t>Totale posti letto</t>
  </si>
  <si>
    <t>Titolari</t>
  </si>
  <si>
    <t>Incarichi</t>
  </si>
  <si>
    <t>Numero di medici di medicina generale ogni mille abitanti (14 anni e più)</t>
  </si>
  <si>
    <t>Medici di medicina generale</t>
  </si>
  <si>
    <t>Posti letto ogni 1.000 abitanti</t>
  </si>
  <si>
    <t>di cui MMG di età &gt; 60 anni</t>
  </si>
  <si>
    <t>Nota: Il numero di medici di medicina generale ogni mille abitanti esprime la relazione tra il numero totale di medici di medicina generale attivi sul territorio e la popolazione residente (di 14 anni e più) nella provincia di Biella moltiplicato per 1000.</t>
  </si>
  <si>
    <t>Numero di pediatri di libera scelta ogni 1.000 abitanti - Provincia di Biella (2020 - 2025)</t>
  </si>
  <si>
    <t>Numero di pediatri a libera scelta ogni mille abitanti (0-13 anni)</t>
  </si>
  <si>
    <t>Numero di pediatri</t>
  </si>
  <si>
    <t>Fonte: elaborazione su dati del Ministero della Salute, Direzione generale della digitalizzazione, del sistema informativo sanitario e della statistica, Ufficio di Statistica, Open data</t>
  </si>
  <si>
    <t>Nota: il dataset considerato contiene i dati relativi ai posti letto delle strutture ospedaliere pubbliche ed equiparate e ai posti letto per l’attività accreditata delle case di cura private accreditate al 1° gennaio dell’anno di riferimento. Sono considerate tutte le discipline mediche per riabilitazione, acuzie e lungodegenza. Il numero di posti letto ogni mille abitanti esprime la relazione tra il numero di posti letto e la popolazione nel territorio di riferimento moltiplicato per 1000.</t>
  </si>
  <si>
    <t>Fonte: Il numero di pediatri a libera scelta per mille abitanti esprime la relazione tra numero di pediatri titolari e la popolazione minore (con età compresa tra i 0 e 13 anni) moltiplicato per mille.</t>
  </si>
  <si>
    <t>Accesso al centro di Informazione Salute Immigrati (Centro I.S.I.) - Provincia di Biella (2020-2024)</t>
  </si>
  <si>
    <t>inc. % su totale stranieri residenti nel 2020</t>
  </si>
  <si>
    <t>inc. % su totale stranieri residenti nel 2021</t>
  </si>
  <si>
    <t>inc. % su totale stranieri residenti nel 2022</t>
  </si>
  <si>
    <t>inc. % su totale stranieri residenti nel 2023</t>
  </si>
  <si>
    <t>inc. % su totale stranieri residenti nel 2024</t>
  </si>
  <si>
    <t>Pazienti in carico</t>
  </si>
  <si>
    <t>Note: La gestione centri I.S.I. nasce dalla necessità di realizzare un'anagrafe centralizzata dei soggetti iscritti ai servizi sanitari per stranieri temporaneamente presenti. L’obiettivo è permettere alla Regione Piemonte di fornire i dati richiesti dal Ministero dell'Economia e delle Finanze, in base a quanto previsto dal comma 9 dell'articolo 50 della Legge 326/2003 e di dotare i centri  I.S.I. di un sistema informativo integrato. Il servizio prevede: il censimento univoco a livello regionale dei soggetti STP; il rilascio/rinnovo del tesserino STP con numerazione univoca regionale; la gestione dei dati socio sanitari minimi, necessari alla registazione del passaggio del soggetto presso il centro I.S.I.; la disponibilità deidati  socio sanitari dei passaggi precedenti presso altri centri I.S.I.; l'integrazione con l'anagrafe unica regionale degli assistiti (AURA); l'accesso alle funzioni di monitoraggio e verifica degli eventi riguardanti i soggetti censiti; la disponibilità in sola visualizzazione dei dati censiti alle strutture sanitarie esterne al centro I.S.I. (es. Pronto Soccorso).</t>
  </si>
  <si>
    <t>Numero di pazienti dimessi dall'ospedale per genere - Provincia di Biella (2020-2025)</t>
  </si>
  <si>
    <t xml:space="preserve">Numero di dimissioni </t>
  </si>
  <si>
    <t>Casi di Assistenza Domiciliare Integrata (ADI) per età - Provincia di Biella (2020-2025)</t>
  </si>
  <si>
    <t>N° casi</t>
  </si>
  <si>
    <t>25-44 anni</t>
  </si>
  <si>
    <t>45-64 anni</t>
  </si>
  <si>
    <t>65+ anni</t>
  </si>
  <si>
    <t>N° interventi</t>
  </si>
  <si>
    <t>Casi di Assistenza Domiciliare Integrata (ADI) e di cure palliative (UOCP) attivati durante l'anno per età - Provincia di Biella, per fascia di età (2020-2025)</t>
  </si>
  <si>
    <t>Note: L'Assistenza Domiciliare Integrata assicura alle persone affette da patologie gravi, in condizioni di non autosufficienza, cure sanitarie presso il proprio domicilio, attraverso visite del medico di famiglia e dei medici specialisti, prestazioni infermieristiche, riabilitative e di assistenza alla persona. Rappresenta un’alternativa al ricovero ospedaliero, qualora le condizioni cliniche lo consentano o permette di proseguire le cure dopo il ricovero. Prevede l'integrazione di diverse figure professionali, secondo un piano concordato e sotto la responsabilità del medico di famiglia. È indispensabile la collaborazione dei familiari o di altre persone (come ad esempio volontari) che si prendano cura dell’utente. La proposta di attivazione è formulata dal medico di famiglia. Le Cure palliative in Assistenza domiciliare integrata (ADI + UOCP) è un servizio rivolto a persone in fase avanzata di malattia, che richiedono un intervento coordinato e intensivo. Prevede l’integrazione tra medici palliativisti, medici di famiglia, infermieri, operatori delle cure domiciliari e associazioni di volontariato. Fa parte della più ampia rete di servizi che comprende gli hospice e le strutture ospedaliere dell’ASL. I destinatari delle misure possono essere adulti, minori e anziani in condizioni di parziale o totale non autosufficienza.</t>
  </si>
  <si>
    <t>Numero di interventi ADI realizzati dagli enti gestori delle funzioni socio-assistenziali - Provincia di Biella (2022-2025)</t>
  </si>
  <si>
    <t>IRIS</t>
  </si>
  <si>
    <t>CISSABO</t>
  </si>
  <si>
    <t xml:space="preserve"> ASL</t>
  </si>
  <si>
    <t>Fonte:  elaborazione su dati Consorzio IRIS e Consorzio CISSABO</t>
  </si>
  <si>
    <t>Numero di anziani che usufruiscono del SAD - Provincia di Biella (2022-2025)</t>
  </si>
  <si>
    <t>v.a</t>
  </si>
  <si>
    <t>Consorzio IRIS</t>
  </si>
  <si>
    <t>Consorzio CISSABO</t>
  </si>
  <si>
    <t>Numero di anziani che usufruiscono del SAD suddiviso per fascia età - Provincia di Biella (2022-2025)</t>
  </si>
  <si>
    <t>v.a over 65</t>
  </si>
  <si>
    <t>v.a over 80</t>
  </si>
  <si>
    <t>Strutture residenziali e semiresidenziali (accreditate e autorizzate) per Comune - Provincia di Biella (2022-2025)</t>
  </si>
  <si>
    <t>Comune di riferimento</t>
  </si>
  <si>
    <t>Andorno Micca</t>
  </si>
  <si>
    <t>Brusnengo</t>
  </si>
  <si>
    <t>Camburzano</t>
  </si>
  <si>
    <t>Candelo</t>
  </si>
  <si>
    <t>Cavaglià</t>
  </si>
  <si>
    <t>Cossato</t>
  </si>
  <si>
    <t>Dorzano</t>
  </si>
  <si>
    <t>Gaglianico</t>
  </si>
  <si>
    <t>Graglia</t>
  </si>
  <si>
    <t>Lessona</t>
  </si>
  <si>
    <t>Masserano</t>
  </si>
  <si>
    <t>Mezzana Mortarigliengo</t>
  </si>
  <si>
    <t>Miagliano</t>
  </si>
  <si>
    <t>Mongrando</t>
  </si>
  <si>
    <t>Netro</t>
  </si>
  <si>
    <t>Occhieppo Inferiore</t>
  </si>
  <si>
    <t>Occhieppo Superiore</t>
  </si>
  <si>
    <t>Pollone</t>
  </si>
  <si>
    <t>Ponderano</t>
  </si>
  <si>
    <t>Pralungo</t>
  </si>
  <si>
    <t>Ronco Biellese</t>
  </si>
  <si>
    <t>Sandigliano</t>
  </si>
  <si>
    <t>Sordevolo</t>
  </si>
  <si>
    <t>Valdilana</t>
  </si>
  <si>
    <t>Vigliano Biellese</t>
  </si>
  <si>
    <t>Villa del Bosco</t>
  </si>
  <si>
    <t>Viverone</t>
  </si>
  <si>
    <t>Totale complessivo</t>
  </si>
  <si>
    <t>Posti in strutture residenziali e semiresidenziali autorizzate e accreditate - Provincia di Biella (2022-2025)</t>
  </si>
  <si>
    <t>POSTI LETTO AUTORIZZATI</t>
  </si>
  <si>
    <t>POSTI LETTO ACCREDITATI</t>
  </si>
  <si>
    <t>RSA</t>
  </si>
  <si>
    <t>Semi-residenziali</t>
  </si>
  <si>
    <t>Numero di strutture RSA autorizzate</t>
  </si>
  <si>
    <t>Posti letto RSA (totale)</t>
  </si>
  <si>
    <t>di cui in Nuclei Declino Cognitivo Temporanei</t>
  </si>
  <si>
    <t>Numero di strutture semi-residenziali autorizzate</t>
  </si>
  <si>
    <t>Posti letto semiresidenziali (totale)</t>
  </si>
  <si>
    <t>Note: Il sistema di accreditamento richiede precise garanzie sulla continuità assistenziale, sulla qualità, sulla gestione unitaria dei servizi.  La finalità è assicurare un elevato standard qualitativo dei servizi e delle strutture e regolare i rapporti tra committenti pubblici e soggetti che erogano i servizi. L’accreditamento viene concesso ai soggetti già in possesso dell’autorizzazione all’esercizio dell’attività sanitaria, subordinatamente alla sussistenza delle seguenti condizioni: di coerenza delle funzioni svolte con gli indirizzi della programmazione regionale; di rispondenza ai requisiti ulteriori, rispetto a quelli richiesti ai fini dell’autorizzazione, individuati nel “Manuale dei requisiti per l’ Accreditamento delle Strutture Sanitarie”; infine, di verifica positiva dell’attività svolta e dei risultati ottenuti. 
Il numero di strutture e posti letto è variabile. La variazione è dovuta a mancate (o nuove) attivazioni delle strutture oppure all'incremento (o decremento) dei posti letto accreditati e/o autorizzati.</t>
  </si>
  <si>
    <t>Numero di quote elargite dall'Azienda Sanitaria Locale per inserimenti in RSA, residenziali e temporanei - Provincia di Biella (2020-2025)</t>
  </si>
  <si>
    <t>Numero di quote elargite per inserimenti residenziali (esclusi i temporanei)</t>
  </si>
  <si>
    <t>Numero di quote elargite per inserimenti residenziali temporanei (DG 23)</t>
  </si>
  <si>
    <t>inc. % su anziani over 65 residenti in Provincia</t>
  </si>
  <si>
    <t>Importo destinato per le quote elargite dall'Azienda Sanitaria Locale per inserimenti residenziali in RSA - Provincia di Biella (2021-2024)</t>
  </si>
  <si>
    <t xml:space="preserve">Importo complessivo destinato per le quote elargite (esclusi gli inserimenti temporanei) </t>
  </si>
  <si>
    <t>Importo pro-capite (su numero di quote elargite)</t>
  </si>
  <si>
    <t>Fondazione Cassa di Risparmio di Biella
OsservaBiella – Osservatorio territoriale del Biellese)</t>
  </si>
  <si>
    <t xml:space="preserve">
Cristina Garavoglia, cristina.garavoglia@fondazionecrbiella.it
Sara Diritti, sara.diritti@fondazionecrbiella.it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</si>
</sst>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
    <numFmt numFmtId="166" formatCode="_-&quot;€ &quot;* #,##0.00_-;&quot;-€ &quot;* #,##0.00_-;_-&quot;€ &quot;* \-??_-;_-@"/>
  </numFmts>
  <fonts count="23">
    <font>
      <sz val="10"/>
      <color rgb="FF000000"/>
      <name val="Arial"/>
      <scheme val="minor"/>
    </font>
    <font>
      <b/>
      <sz val="10"/>
      <color theme="1"/>
      <name val="Geist"/>
    </font>
    <font>
      <b/>
      <sz val="14"/>
      <color rgb="FFFFFFFF"/>
      <name val="Geist"/>
    </font>
    <font>
      <sz val="10"/>
      <color theme="1"/>
      <name val="Cabin"/>
    </font>
    <font>
      <sz val="10"/>
      <name val="Arial"/>
    </font>
    <font>
      <sz val="11"/>
      <color theme="1"/>
      <name val="Cambria"/>
    </font>
    <font>
      <sz val="11"/>
      <color theme="1"/>
      <name val="Cabin"/>
    </font>
    <font>
      <b/>
      <sz val="9"/>
      <color rgb="FF2C3E50"/>
      <name val="Geist"/>
    </font>
    <font>
      <b/>
      <sz val="9"/>
      <color rgb="FFFFFFFF"/>
      <name val="Geist"/>
    </font>
    <font>
      <sz val="9"/>
      <color rgb="FF2C3E50"/>
      <name val="Geist"/>
    </font>
    <font>
      <b/>
      <sz val="8"/>
      <color rgb="FFFFFFFF"/>
      <name val="Geist"/>
    </font>
    <font>
      <b/>
      <sz val="8"/>
      <color rgb="FF2C3E50"/>
      <name val="Geist"/>
    </font>
    <font>
      <b/>
      <sz val="11"/>
      <color rgb="FFFFFFFF"/>
      <name val="Geist"/>
    </font>
    <font>
      <i/>
      <sz val="8"/>
      <color rgb="FF6B7B8A"/>
      <name val="Geist"/>
    </font>
    <font>
      <u/>
      <sz val="9"/>
      <color rgb="FFF07828"/>
      <name val="Geist"/>
    </font>
    <font>
      <u/>
      <sz val="9"/>
      <color rgb="FFF07828"/>
      <name val="Geist"/>
    </font>
    <font>
      <sz val="10"/>
      <color rgb="FF1F1F1F"/>
      <name val="Cabin"/>
    </font>
    <font>
      <sz val="11"/>
      <color rgb="FF1F1F1F"/>
      <name val="Arial"/>
    </font>
    <font>
      <sz val="10"/>
      <color rgb="FF000000"/>
      <name val="Cabin"/>
    </font>
    <font>
      <sz val="11"/>
      <color theme="1"/>
      <name val="Titillium Web"/>
    </font>
    <font>
      <b/>
      <sz val="8"/>
      <color rgb="FF000000"/>
      <name val="Geist"/>
    </font>
    <font>
      <b/>
      <sz val="8"/>
      <color theme="0"/>
      <name val="Geist"/>
    </font>
    <font>
      <b/>
      <sz val="16"/>
      <color theme="1"/>
      <name val="Calibri"/>
    </font>
  </fonts>
  <fills count="12">
    <fill>
      <patternFill patternType="none"/>
    </fill>
    <fill>
      <patternFill patternType="gray125"/>
    </fill>
    <fill>
      <patternFill patternType="solid">
        <fgColor rgb="FF3D4F5C"/>
        <bgColor rgb="FF3D4F5C"/>
      </patternFill>
    </fill>
    <fill>
      <patternFill patternType="solid">
        <fgColor rgb="FFD9EAD3"/>
        <bgColor rgb="FFD9EAD3"/>
      </patternFill>
    </fill>
    <fill>
      <patternFill patternType="solid">
        <fgColor rgb="FFEDEFF2"/>
        <bgColor rgb="FFEDEFF2"/>
      </patternFill>
    </fill>
    <fill>
      <patternFill patternType="solid">
        <fgColor rgb="FFF8F9FA"/>
        <bgColor rgb="FFF8F9FA"/>
      </patternFill>
    </fill>
    <fill>
      <patternFill patternType="solid">
        <fgColor rgb="FFF07828"/>
        <bgColor rgb="FFF07828"/>
      </patternFill>
    </fill>
    <fill>
      <patternFill patternType="solid">
        <fgColor rgb="FFF0B478"/>
        <bgColor rgb="FFF0B478"/>
      </patternFill>
    </fill>
    <fill>
      <patternFill patternType="solid">
        <fgColor rgb="FF4B5861"/>
        <bgColor rgb="FF4B5861"/>
      </patternFill>
    </fill>
    <fill>
      <patternFill patternType="solid">
        <fgColor rgb="FF6B7B8A"/>
        <bgColor rgb="FF6B7B8A"/>
      </patternFill>
    </fill>
    <fill>
      <patternFill patternType="solid">
        <fgColor theme="0"/>
        <bgColor theme="0"/>
      </patternFill>
    </fill>
    <fill>
      <patternFill patternType="solid">
        <fgColor rgb="FF2C3E50"/>
        <bgColor rgb="FF2C3E50"/>
      </patternFill>
    </fill>
  </fills>
  <borders count="43">
    <border>
      <left/>
      <right/>
      <top/>
      <bottom/>
      <diagonal/>
    </border>
    <border>
      <left/>
      <right/>
      <top/>
      <bottom/>
      <diagonal/>
    </border>
    <border>
      <left/>
      <right/>
      <top/>
      <bottom/>
      <diagonal/>
    </border>
    <border>
      <left/>
      <right/>
      <top/>
      <bottom/>
      <diagonal/>
    </border>
    <border>
      <left style="thin">
        <color rgb="FFD8DCE0"/>
      </left>
      <right style="thin">
        <color rgb="FFD8DCE0"/>
      </right>
      <top style="thin">
        <color rgb="FFD8DCE0"/>
      </top>
      <bottom style="thin">
        <color rgb="FFD8DCE0"/>
      </bottom>
      <diagonal/>
    </border>
    <border>
      <left style="thin">
        <color rgb="FF3D4F5C"/>
      </left>
      <right/>
      <top style="thin">
        <color rgb="FF3D4F5C"/>
      </top>
      <bottom style="thin">
        <color rgb="FF3D4F5C"/>
      </bottom>
      <diagonal/>
    </border>
    <border>
      <left/>
      <right style="thin">
        <color rgb="FFD8DCE0"/>
      </right>
      <top style="thin">
        <color rgb="FF3D4F5C"/>
      </top>
      <bottom style="thin">
        <color rgb="FF3D4F5C"/>
      </bottom>
      <diagonal/>
    </border>
    <border>
      <left style="thin">
        <color rgb="FFD8DCE0"/>
      </left>
      <right/>
      <top style="thin">
        <color rgb="FFD8DCE0"/>
      </top>
      <bottom style="thin">
        <color rgb="FFD8DCE0"/>
      </bottom>
      <diagonal/>
    </border>
    <border>
      <left/>
      <right/>
      <top style="thin">
        <color rgb="FFD8DCE0"/>
      </top>
      <bottom style="thin">
        <color rgb="FFD8DCE0"/>
      </bottom>
      <diagonal/>
    </border>
    <border>
      <left/>
      <right style="thin">
        <color rgb="FF000000"/>
      </right>
      <top style="thin">
        <color rgb="FFD8DCE0"/>
      </top>
      <bottom style="thin">
        <color rgb="FFD8DCE0"/>
      </bottom>
      <diagonal/>
    </border>
    <border>
      <left/>
      <right style="thin">
        <color rgb="FFD8DCE0"/>
      </right>
      <top style="thin">
        <color rgb="FFD8DCE0"/>
      </top>
      <bottom style="thin">
        <color rgb="FFD8DCE0"/>
      </bottom>
      <diagonal/>
    </border>
    <border>
      <left style="thin">
        <color rgb="FF3D4F5C"/>
      </left>
      <right style="thin">
        <color rgb="FF3D4F5C"/>
      </right>
      <top style="thin">
        <color rgb="FF3D4F5C"/>
      </top>
      <bottom style="thin">
        <color rgb="FF3D4F5C"/>
      </bottom>
      <diagonal/>
    </border>
    <border>
      <left/>
      <right style="thin">
        <color rgb="FF000000"/>
      </right>
      <top/>
      <bottom/>
      <diagonal/>
    </border>
    <border>
      <left style="thin">
        <color rgb="FFD8DCE0"/>
      </left>
      <right style="thin">
        <color rgb="FFD8DCE0"/>
      </right>
      <top style="thin">
        <color rgb="FFD8DCE0"/>
      </top>
      <bottom/>
      <diagonal/>
    </border>
    <border>
      <left style="thin">
        <color rgb="FFD8DCE0"/>
      </left>
      <right style="thin">
        <color rgb="FFD8DCE0"/>
      </right>
      <top/>
      <bottom style="thin">
        <color rgb="FFD8DCE0"/>
      </bottom>
      <diagonal/>
    </border>
    <border>
      <left style="thin">
        <color rgb="FFD8DCE0"/>
      </left>
      <right style="thin">
        <color rgb="FFD8DCE0"/>
      </right>
      <top/>
      <bottom/>
      <diagonal/>
    </border>
    <border>
      <left style="thin">
        <color rgb="FF3D4F5C"/>
      </left>
      <right style="thin">
        <color rgb="FF3D4F5C"/>
      </right>
      <top style="thin">
        <color rgb="FF3D4F5C"/>
      </top>
      <bottom/>
      <diagonal/>
    </border>
    <border>
      <left style="thin">
        <color rgb="FF3D4F5C"/>
      </left>
      <right style="thin">
        <color rgb="FF3D4F5C"/>
      </right>
      <top/>
      <bottom/>
      <diagonal/>
    </border>
    <border>
      <left style="thin">
        <color rgb="FF3D4F5C"/>
      </left>
      <right style="thin">
        <color rgb="FF3D4F5C"/>
      </right>
      <top/>
      <bottom style="thin">
        <color rgb="FFD8DCE0"/>
      </bottom>
      <diagonal/>
    </border>
    <border>
      <left style="thin">
        <color rgb="FFF07828"/>
      </left>
      <right/>
      <top style="thin">
        <color rgb="FFF07828"/>
      </top>
      <bottom style="thin">
        <color rgb="FFF07828"/>
      </bottom>
      <diagonal/>
    </border>
    <border>
      <left/>
      <right/>
      <top style="thin">
        <color rgb="FFF07828"/>
      </top>
      <bottom style="thin">
        <color rgb="FFF07828"/>
      </bottom>
      <diagonal/>
    </border>
    <border>
      <left/>
      <right style="thin">
        <color rgb="FF000000"/>
      </right>
      <top style="thin">
        <color rgb="FFF07828"/>
      </top>
      <bottom style="thin">
        <color rgb="FFF07828"/>
      </bottom>
      <diagonal/>
    </border>
    <border>
      <left/>
      <right/>
      <top style="thin">
        <color rgb="FFF0B478"/>
      </top>
      <bottom style="thin">
        <color rgb="FFF0B478"/>
      </bottom>
      <diagonal/>
    </border>
    <border>
      <left/>
      <right style="thin">
        <color rgb="FF000000"/>
      </right>
      <top style="thin">
        <color rgb="FFF0B478"/>
      </top>
      <bottom style="thin">
        <color rgb="FFF0B478"/>
      </bottom>
      <diagonal/>
    </border>
    <border>
      <left/>
      <right/>
      <top style="thin">
        <color rgb="FF4B5861"/>
      </top>
      <bottom style="thin">
        <color rgb="FF4B5861"/>
      </bottom>
      <diagonal/>
    </border>
    <border>
      <left/>
      <right style="thin">
        <color rgb="FFD8DCE0"/>
      </right>
      <top style="thin">
        <color rgb="FF4B5861"/>
      </top>
      <bottom style="thin">
        <color rgb="FF4B5861"/>
      </bottom>
      <diagonal/>
    </border>
    <border>
      <left style="thin">
        <color rgb="FFD8DCE0"/>
      </left>
      <right style="thin">
        <color rgb="FF000000"/>
      </right>
      <top style="thin">
        <color rgb="FFD8DCE0"/>
      </top>
      <bottom style="thin">
        <color rgb="FFD8DCE0"/>
      </bottom>
      <diagonal/>
    </border>
    <border>
      <left/>
      <right/>
      <top style="thin">
        <color rgb="FF3D4F5C"/>
      </top>
      <bottom style="thin">
        <color rgb="FF3D4F5C"/>
      </bottom>
      <diagonal/>
    </border>
    <border>
      <left style="thin">
        <color rgb="FFF07828"/>
      </left>
      <right style="thin">
        <color rgb="FFF07828"/>
      </right>
      <top style="thin">
        <color rgb="FFF07828"/>
      </top>
      <bottom style="thin">
        <color rgb="FFF07828"/>
      </bottom>
      <diagonal/>
    </border>
    <border>
      <left style="thin">
        <color rgb="FFF0B478"/>
      </left>
      <right style="thin">
        <color rgb="FFF0B478"/>
      </right>
      <top style="thin">
        <color rgb="FFF0B478"/>
      </top>
      <bottom style="thin">
        <color rgb="FFF0B478"/>
      </bottom>
      <diagonal/>
    </border>
    <border>
      <left style="thin">
        <color rgb="FF6B7B8A"/>
      </left>
      <right style="thin">
        <color rgb="FF6B7B8A"/>
      </right>
      <top style="thin">
        <color rgb="FF6B7B8A"/>
      </top>
      <bottom style="thin">
        <color rgb="FF6B7B8A"/>
      </bottom>
      <diagonal/>
    </border>
    <border>
      <left style="thin">
        <color rgb="FF4B5861"/>
      </left>
      <right style="thin">
        <color rgb="FF4B5861"/>
      </right>
      <top style="thin">
        <color rgb="FF4B5861"/>
      </top>
      <bottom style="thin">
        <color rgb="FF4B5861"/>
      </bottom>
      <diagonal/>
    </border>
    <border>
      <left/>
      <right style="thin">
        <color rgb="FF000000"/>
      </right>
      <top style="thin">
        <color rgb="FF3D4F5C"/>
      </top>
      <bottom style="thin">
        <color rgb="FF3D4F5C"/>
      </bottom>
      <diagonal/>
    </border>
    <border>
      <left style="thin">
        <color rgb="FF000000"/>
      </left>
      <right/>
      <top style="thin">
        <color rgb="FF3D4F5C"/>
      </top>
      <bottom style="thin">
        <color rgb="FF3D4F5C"/>
      </bottom>
      <diagonal/>
    </border>
    <border>
      <left style="thin">
        <color rgb="FF000000"/>
      </left>
      <right style="thin">
        <color rgb="FFD8DCE0"/>
      </right>
      <top style="thin">
        <color rgb="FFD8DCE0"/>
      </top>
      <bottom style="thin">
        <color rgb="FFD8DCE0"/>
      </bottom>
      <diagonal/>
    </border>
    <border>
      <left/>
      <right/>
      <top/>
      <bottom/>
      <diagonal/>
    </border>
    <border>
      <left style="thin">
        <color rgb="FF4B5861"/>
      </left>
      <right style="thin">
        <color rgb="FF000000"/>
      </right>
      <top style="thin">
        <color rgb="FF4B5861"/>
      </top>
      <bottom style="thin">
        <color rgb="FF4B5861"/>
      </bottom>
      <diagonal/>
    </border>
    <border>
      <left/>
      <right style="thin">
        <color rgb="FFF07828"/>
      </right>
      <top style="thin">
        <color rgb="FFF07828"/>
      </top>
      <bottom style="thin">
        <color rgb="FFF07828"/>
      </bottom>
      <diagonal/>
    </border>
    <border>
      <left/>
      <right/>
      <top style="thin">
        <color rgb="FF3D4F5C"/>
      </top>
      <bottom style="thin">
        <color rgb="FF3D4F5C"/>
      </bottom>
      <diagonal/>
    </border>
    <border>
      <left style="thin">
        <color rgb="FF3D4F5C"/>
      </left>
      <right style="thin">
        <color rgb="FFD8DCE0"/>
      </right>
      <top style="thin">
        <color rgb="FF3D4F5C"/>
      </top>
      <bottom style="thin">
        <color rgb="FF3D4F5C"/>
      </bottom>
      <diagonal/>
    </border>
    <border>
      <left style="thin">
        <color rgb="FF3D4F5C"/>
      </left>
      <right/>
      <top style="thin">
        <color rgb="FF3D4F5C"/>
      </top>
      <bottom/>
      <diagonal/>
    </border>
    <border>
      <left/>
      <right/>
      <top style="thin">
        <color rgb="FF3D4F5C"/>
      </top>
      <bottom/>
      <diagonal/>
    </border>
    <border>
      <left/>
      <right style="thin">
        <color rgb="FFD8DCE0"/>
      </right>
      <top style="thin">
        <color rgb="FF3D4F5C"/>
      </top>
      <bottom/>
      <diagonal/>
    </border>
  </borders>
  <cellStyleXfs count="1">
    <xf numFmtId="0" fontId="0" fillId="0" borderId="0"/>
  </cellStyleXfs>
  <cellXfs count="150">
    <xf numFmtId="0" fontId="0" fillId="0" borderId="0" xfId="0"/>
    <xf numFmtId="0" fontId="1" fillId="0" borderId="0" xfId="0" applyFont="1"/>
    <xf numFmtId="0" fontId="3" fillId="0" borderId="0" xfId="0" applyFont="1"/>
    <xf numFmtId="0" fontId="5" fillId="0" borderId="0" xfId="0" applyFont="1"/>
    <xf numFmtId="0" fontId="6" fillId="0" borderId="0" xfId="0" applyFont="1"/>
    <xf numFmtId="0" fontId="7" fillId="3" borderId="4" xfId="0" applyFont="1" applyFill="1" applyBorder="1" applyAlignment="1">
      <alignment horizontal="right" wrapText="1"/>
    </xf>
    <xf numFmtId="0" fontId="6" fillId="0" borderId="0" xfId="0" applyFont="1" applyAlignment="1">
      <alignment horizontal="center"/>
    </xf>
    <xf numFmtId="0" fontId="10" fillId="2" borderId="4" xfId="0" applyFont="1" applyFill="1" applyBorder="1" applyAlignment="1">
      <alignment horizontal="center" vertical="center" wrapText="1"/>
    </xf>
    <xf numFmtId="0" fontId="11" fillId="4" borderId="4" xfId="0" applyFont="1" applyFill="1" applyBorder="1" applyAlignment="1">
      <alignment horizontal="center" vertical="center" wrapText="1"/>
    </xf>
    <xf numFmtId="0" fontId="6" fillId="0" borderId="0" xfId="0" applyFont="1" applyAlignment="1">
      <alignment wrapText="1"/>
    </xf>
    <xf numFmtId="0" fontId="8" fillId="2" borderId="11" xfId="0" applyFont="1" applyFill="1" applyBorder="1" applyAlignment="1">
      <alignment horizontal="center" vertical="center" wrapText="1"/>
    </xf>
    <xf numFmtId="3" fontId="9" fillId="4" borderId="4" xfId="0" applyNumberFormat="1" applyFont="1" applyFill="1" applyBorder="1" applyAlignment="1">
      <alignment horizontal="center" vertical="center" wrapText="1"/>
    </xf>
    <xf numFmtId="10" fontId="6" fillId="0" borderId="0" xfId="0" applyNumberFormat="1" applyFont="1"/>
    <xf numFmtId="10" fontId="9" fillId="4" borderId="4" xfId="0" applyNumberFormat="1" applyFont="1" applyFill="1" applyBorder="1" applyAlignment="1">
      <alignment horizontal="center" vertical="center" wrapText="1"/>
    </xf>
    <xf numFmtId="0" fontId="9" fillId="4" borderId="4" xfId="0" applyFont="1" applyFill="1" applyBorder="1" applyAlignment="1">
      <alignment horizontal="center" vertical="center" wrapText="1"/>
    </xf>
    <xf numFmtId="0" fontId="9" fillId="4" borderId="4" xfId="0" applyFont="1" applyFill="1" applyBorder="1" applyAlignment="1">
      <alignment horizontal="right" wrapText="1"/>
    </xf>
    <xf numFmtId="0" fontId="13" fillId="0" borderId="0" xfId="0" applyFont="1" applyAlignment="1">
      <alignment horizontal="left" vertical="center"/>
    </xf>
    <xf numFmtId="0" fontId="14" fillId="4" borderId="4" xfId="0" applyFont="1" applyFill="1" applyBorder="1" applyAlignment="1">
      <alignment wrapText="1"/>
    </xf>
    <xf numFmtId="3" fontId="9" fillId="5" borderId="4" xfId="0" applyNumberFormat="1" applyFont="1" applyFill="1" applyBorder="1" applyAlignment="1">
      <alignment horizontal="center" vertical="center" wrapText="1"/>
    </xf>
    <xf numFmtId="0" fontId="9" fillId="4" borderId="4" xfId="0" applyFont="1" applyFill="1" applyBorder="1" applyAlignment="1">
      <alignment wrapText="1"/>
    </xf>
    <xf numFmtId="10" fontId="9" fillId="5" borderId="4" xfId="0" applyNumberFormat="1" applyFont="1" applyFill="1" applyBorder="1" applyAlignment="1">
      <alignment horizontal="center" vertical="center" wrapText="1"/>
    </xf>
    <xf numFmtId="0" fontId="9" fillId="5" borderId="4" xfId="0" applyFont="1" applyFill="1" applyBorder="1" applyAlignment="1">
      <alignment horizontal="right" wrapText="1"/>
    </xf>
    <xf numFmtId="0" fontId="9" fillId="5" borderId="4" xfId="0" applyFont="1" applyFill="1" applyBorder="1" applyAlignment="1">
      <alignment horizontal="center" vertical="center" wrapText="1"/>
    </xf>
    <xf numFmtId="0" fontId="15" fillId="5" borderId="4" xfId="0" applyFont="1" applyFill="1" applyBorder="1" applyAlignment="1">
      <alignment wrapText="1"/>
    </xf>
    <xf numFmtId="0" fontId="9" fillId="5" borderId="4" xfId="0" applyFont="1" applyFill="1" applyBorder="1" applyAlignment="1">
      <alignment wrapText="1"/>
    </xf>
    <xf numFmtId="0" fontId="13" fillId="0" borderId="0" xfId="0" applyFont="1" applyAlignment="1">
      <alignment horizontal="left" vertical="center" wrapText="1"/>
    </xf>
    <xf numFmtId="3" fontId="3" fillId="0" borderId="0" xfId="0" applyNumberFormat="1" applyFont="1"/>
    <xf numFmtId="0" fontId="3" fillId="0" borderId="0" xfId="0" applyFont="1" applyAlignment="1">
      <alignment horizontal="center"/>
    </xf>
    <xf numFmtId="0" fontId="11" fillId="4" borderId="26" xfId="0" applyFont="1" applyFill="1" applyBorder="1" applyAlignment="1">
      <alignment horizontal="center" vertical="center" wrapText="1"/>
    </xf>
    <xf numFmtId="0" fontId="11" fillId="4" borderId="10" xfId="0" applyFont="1" applyFill="1" applyBorder="1" applyAlignment="1">
      <alignment horizontal="center" vertical="center" wrapText="1"/>
    </xf>
    <xf numFmtId="10" fontId="9" fillId="4" borderId="26" xfId="0" applyNumberFormat="1" applyFont="1" applyFill="1" applyBorder="1" applyAlignment="1">
      <alignment horizontal="center" vertical="center" wrapText="1"/>
    </xf>
    <xf numFmtId="3" fontId="9" fillId="4" borderId="10" xfId="0" applyNumberFormat="1" applyFont="1" applyFill="1" applyBorder="1" applyAlignment="1">
      <alignment horizontal="center" vertical="center" wrapText="1"/>
    </xf>
    <xf numFmtId="10" fontId="9" fillId="5" borderId="26" xfId="0" applyNumberFormat="1" applyFont="1" applyFill="1" applyBorder="1" applyAlignment="1">
      <alignment horizontal="center" vertical="center" wrapText="1"/>
    </xf>
    <xf numFmtId="3" fontId="9" fillId="5" borderId="10" xfId="0" applyNumberFormat="1" applyFont="1" applyFill="1" applyBorder="1" applyAlignment="1">
      <alignment horizontal="center" vertical="center" wrapText="1"/>
    </xf>
    <xf numFmtId="0" fontId="8" fillId="6" borderId="28" xfId="0" applyFont="1" applyFill="1" applyBorder="1" applyAlignment="1">
      <alignment horizontal="center" vertical="center" wrapText="1"/>
    </xf>
    <xf numFmtId="2" fontId="9" fillId="4" borderId="4" xfId="0" applyNumberFormat="1" applyFont="1" applyFill="1" applyBorder="1" applyAlignment="1">
      <alignment horizontal="center" vertical="center" wrapText="1"/>
    </xf>
    <xf numFmtId="0" fontId="7" fillId="7" borderId="29" xfId="0" applyFont="1" applyFill="1" applyBorder="1" applyAlignment="1">
      <alignment horizontal="center" vertical="center" wrapText="1"/>
    </xf>
    <xf numFmtId="2" fontId="9" fillId="5" borderId="4" xfId="0" applyNumberFormat="1" applyFont="1" applyFill="1" applyBorder="1" applyAlignment="1">
      <alignment horizontal="center" vertical="center" wrapText="1"/>
    </xf>
    <xf numFmtId="0" fontId="8" fillId="9" borderId="30" xfId="0" applyFont="1" applyFill="1" applyBorder="1" applyAlignment="1">
      <alignment horizontal="center" vertical="center" wrapText="1"/>
    </xf>
    <xf numFmtId="0" fontId="9" fillId="5" borderId="10" xfId="0" applyFont="1" applyFill="1" applyBorder="1" applyAlignment="1">
      <alignment horizontal="center" vertical="center" wrapText="1"/>
    </xf>
    <xf numFmtId="0" fontId="9" fillId="4" borderId="10" xfId="0" applyFont="1" applyFill="1" applyBorder="1" applyAlignment="1">
      <alignment horizontal="center" vertical="center" wrapText="1"/>
    </xf>
    <xf numFmtId="0" fontId="8" fillId="8" borderId="31" xfId="0" applyFont="1" applyFill="1" applyBorder="1" applyAlignment="1">
      <alignment horizontal="center" vertical="center" wrapText="1"/>
    </xf>
    <xf numFmtId="164" fontId="13" fillId="0" borderId="0" xfId="0" applyNumberFormat="1" applyFont="1" applyAlignment="1">
      <alignment horizontal="left" vertical="center"/>
    </xf>
    <xf numFmtId="10" fontId="13" fillId="0" borderId="0" xfId="0" applyNumberFormat="1" applyFont="1" applyAlignment="1">
      <alignment horizontal="left" vertical="center"/>
    </xf>
    <xf numFmtId="0" fontId="11" fillId="4" borderId="7" xfId="0" applyFont="1" applyFill="1" applyBorder="1" applyAlignment="1">
      <alignment horizontal="center" vertical="center" wrapText="1"/>
    </xf>
    <xf numFmtId="0" fontId="3" fillId="0" borderId="0" xfId="0" applyFont="1" applyAlignment="1">
      <alignment horizontal="left" vertical="top" wrapText="1"/>
    </xf>
    <xf numFmtId="0" fontId="11" fillId="4" borderId="34" xfId="0" applyFont="1" applyFill="1" applyBorder="1" applyAlignment="1">
      <alignment horizontal="center" vertical="center" wrapText="1"/>
    </xf>
    <xf numFmtId="2" fontId="9" fillId="4" borderId="26" xfId="0" applyNumberFormat="1" applyFont="1" applyFill="1" applyBorder="1" applyAlignment="1">
      <alignment horizontal="center" vertical="center" wrapText="1"/>
    </xf>
    <xf numFmtId="2" fontId="9" fillId="4" borderId="10" xfId="0" applyNumberFormat="1" applyFont="1" applyFill="1" applyBorder="1" applyAlignment="1">
      <alignment horizontal="center" vertical="center" wrapText="1"/>
    </xf>
    <xf numFmtId="2" fontId="9" fillId="4" borderId="7" xfId="0" applyNumberFormat="1" applyFont="1" applyFill="1" applyBorder="1" applyAlignment="1">
      <alignment horizontal="center" vertical="center" wrapText="1"/>
    </xf>
    <xf numFmtId="2" fontId="9" fillId="4" borderId="34" xfId="0" applyNumberFormat="1" applyFont="1" applyFill="1" applyBorder="1" applyAlignment="1">
      <alignment horizontal="center" vertical="center" wrapText="1"/>
    </xf>
    <xf numFmtId="0" fontId="3" fillId="0" borderId="0" xfId="0" applyFont="1" applyAlignment="1">
      <alignment horizontal="center" vertical="center"/>
    </xf>
    <xf numFmtId="2" fontId="9" fillId="5" borderId="26" xfId="0" applyNumberFormat="1" applyFont="1" applyFill="1" applyBorder="1" applyAlignment="1">
      <alignment horizontal="center" vertical="center" wrapText="1"/>
    </xf>
    <xf numFmtId="2" fontId="9" fillId="5" borderId="10" xfId="0" applyNumberFormat="1" applyFont="1" applyFill="1" applyBorder="1" applyAlignment="1">
      <alignment horizontal="center" vertical="center" wrapText="1"/>
    </xf>
    <xf numFmtId="2" fontId="9" fillId="5" borderId="7" xfId="0" applyNumberFormat="1" applyFont="1" applyFill="1" applyBorder="1" applyAlignment="1">
      <alignment horizontal="center" vertical="center" wrapText="1"/>
    </xf>
    <xf numFmtId="2" fontId="9" fillId="5" borderId="34" xfId="0" applyNumberFormat="1" applyFont="1" applyFill="1" applyBorder="1" applyAlignment="1">
      <alignment horizontal="center" vertical="center" wrapText="1"/>
    </xf>
    <xf numFmtId="0" fontId="16" fillId="0" borderId="0" xfId="0" applyFont="1"/>
    <xf numFmtId="164" fontId="3" fillId="0" borderId="0" xfId="0" applyNumberFormat="1" applyFont="1"/>
    <xf numFmtId="10" fontId="3" fillId="0" borderId="0" xfId="0" applyNumberFormat="1" applyFont="1"/>
    <xf numFmtId="0" fontId="16" fillId="0" borderId="0" xfId="0" applyFont="1" applyAlignment="1">
      <alignment horizontal="center" wrapText="1"/>
    </xf>
    <xf numFmtId="164" fontId="16" fillId="10" borderId="35" xfId="0" applyNumberFormat="1" applyFont="1" applyFill="1" applyBorder="1" applyAlignment="1">
      <alignment horizontal="center" wrapText="1"/>
    </xf>
    <xf numFmtId="0" fontId="16" fillId="10" borderId="35" xfId="0" applyFont="1" applyFill="1" applyBorder="1" applyAlignment="1">
      <alignment horizontal="center" wrapText="1"/>
    </xf>
    <xf numFmtId="1" fontId="17" fillId="10" borderId="35" xfId="0" applyNumberFormat="1" applyFont="1" applyFill="1" applyBorder="1" applyAlignment="1">
      <alignment horizontal="center" vertical="center"/>
    </xf>
    <xf numFmtId="0" fontId="17" fillId="10" borderId="35" xfId="0" applyFont="1" applyFill="1" applyBorder="1" applyAlignment="1">
      <alignment horizontal="center" vertical="center"/>
    </xf>
    <xf numFmtId="1" fontId="3" fillId="0" borderId="0" xfId="0" applyNumberFormat="1" applyFont="1" applyAlignment="1">
      <alignment horizontal="center" vertical="center"/>
    </xf>
    <xf numFmtId="10" fontId="3" fillId="0" borderId="0" xfId="0" applyNumberFormat="1" applyFont="1" applyAlignment="1">
      <alignment horizontal="center" vertical="center"/>
    </xf>
    <xf numFmtId="164" fontId="18" fillId="10" borderId="35" xfId="0" applyNumberFormat="1" applyFont="1" applyFill="1" applyBorder="1" applyAlignment="1">
      <alignment horizontal="center" vertical="center"/>
    </xf>
    <xf numFmtId="2" fontId="19" fillId="0" borderId="0" xfId="0" applyNumberFormat="1" applyFont="1" applyAlignment="1">
      <alignment horizontal="center"/>
    </xf>
    <xf numFmtId="0" fontId="19" fillId="0" borderId="0" xfId="0" applyFont="1" applyAlignment="1">
      <alignment horizontal="left"/>
    </xf>
    <xf numFmtId="2" fontId="6" fillId="0" borderId="0" xfId="0" applyNumberFormat="1" applyFont="1" applyAlignment="1">
      <alignment horizontal="center"/>
    </xf>
    <xf numFmtId="1" fontId="3" fillId="0" borderId="0" xfId="0" applyNumberFormat="1" applyFont="1" applyAlignment="1">
      <alignment horizontal="center"/>
    </xf>
    <xf numFmtId="2" fontId="8" fillId="6" borderId="28" xfId="0" applyNumberFormat="1" applyFont="1" applyFill="1" applyBorder="1" applyAlignment="1">
      <alignment horizontal="center" vertical="center" wrapText="1"/>
    </xf>
    <xf numFmtId="2" fontId="7" fillId="7" borderId="29" xfId="0" applyNumberFormat="1" applyFont="1" applyFill="1" applyBorder="1" applyAlignment="1">
      <alignment horizontal="center" vertical="center" wrapText="1"/>
    </xf>
    <xf numFmtId="2" fontId="8" fillId="8" borderId="36" xfId="0" applyNumberFormat="1" applyFont="1" applyFill="1" applyBorder="1" applyAlignment="1">
      <alignment horizontal="center" vertical="center" wrapText="1"/>
    </xf>
    <xf numFmtId="2" fontId="8" fillId="6" borderId="37" xfId="0" applyNumberFormat="1" applyFont="1" applyFill="1" applyBorder="1" applyAlignment="1">
      <alignment horizontal="center" vertical="center" wrapText="1"/>
    </xf>
    <xf numFmtId="2" fontId="8" fillId="8" borderId="31" xfId="0" applyNumberFormat="1" applyFont="1" applyFill="1" applyBorder="1" applyAlignment="1">
      <alignment horizontal="center" vertical="center" wrapText="1"/>
    </xf>
    <xf numFmtId="2" fontId="13" fillId="0" borderId="0" xfId="0" applyNumberFormat="1" applyFont="1" applyAlignment="1">
      <alignment horizontal="left" vertical="center"/>
    </xf>
    <xf numFmtId="0" fontId="6" fillId="0" borderId="0" xfId="0" applyFont="1" applyAlignment="1">
      <alignment horizontal="left"/>
    </xf>
    <xf numFmtId="0" fontId="6" fillId="0" borderId="0" xfId="0" applyFont="1" applyAlignment="1">
      <alignment horizontal="center" wrapText="1"/>
    </xf>
    <xf numFmtId="9" fontId="9" fillId="4" borderId="4" xfId="0" applyNumberFormat="1" applyFont="1" applyFill="1" applyBorder="1" applyAlignment="1">
      <alignment horizontal="center" vertical="center" wrapText="1"/>
    </xf>
    <xf numFmtId="0" fontId="20" fillId="4" borderId="4" xfId="0" applyFont="1" applyFill="1" applyBorder="1" applyAlignment="1">
      <alignment horizontal="center" vertical="center" wrapText="1"/>
    </xf>
    <xf numFmtId="0" fontId="21" fillId="2" borderId="4" xfId="0" applyFont="1" applyFill="1" applyBorder="1" applyAlignment="1">
      <alignment horizontal="center" vertical="center" wrapText="1"/>
    </xf>
    <xf numFmtId="4" fontId="9" fillId="4" borderId="4" xfId="0" applyNumberFormat="1" applyFont="1" applyFill="1" applyBorder="1" applyAlignment="1">
      <alignment horizontal="center" vertical="center" wrapText="1"/>
    </xf>
    <xf numFmtId="4" fontId="9" fillId="5" borderId="4" xfId="0" applyNumberFormat="1" applyFont="1" applyFill="1" applyBorder="1" applyAlignment="1">
      <alignment horizontal="center" vertical="center" wrapText="1"/>
    </xf>
    <xf numFmtId="0" fontId="8" fillId="2" borderId="39" xfId="0" applyFont="1" applyFill="1" applyBorder="1" applyAlignment="1">
      <alignment horizontal="center" vertical="center" wrapText="1"/>
    </xf>
    <xf numFmtId="0" fontId="3" fillId="0" borderId="0" xfId="0" applyFont="1" applyAlignment="1">
      <alignment wrapText="1"/>
    </xf>
    <xf numFmtId="0" fontId="6" fillId="0" borderId="0" xfId="0" applyFont="1" applyAlignment="1">
      <alignment horizontal="center" vertical="center" wrapText="1"/>
    </xf>
    <xf numFmtId="165" fontId="3" fillId="0" borderId="0" xfId="0" applyNumberFormat="1" applyFont="1" applyAlignment="1">
      <alignment horizontal="center" vertical="center" wrapText="1"/>
    </xf>
    <xf numFmtId="3" fontId="18" fillId="0" borderId="0" xfId="0" applyNumberFormat="1" applyFont="1" applyAlignment="1">
      <alignment horizontal="center" vertical="center" wrapText="1"/>
    </xf>
    <xf numFmtId="0" fontId="22" fillId="0" borderId="0" xfId="0" applyFont="1"/>
    <xf numFmtId="3" fontId="13" fillId="0" borderId="0" xfId="0" applyNumberFormat="1" applyFont="1" applyAlignment="1">
      <alignment horizontal="left" vertical="center"/>
    </xf>
    <xf numFmtId="0" fontId="3" fillId="0" borderId="0" xfId="0" applyFont="1" applyAlignment="1">
      <alignment horizontal="center" wrapText="1"/>
    </xf>
    <xf numFmtId="0" fontId="9" fillId="4" borderId="14" xfId="0" applyFont="1" applyFill="1" applyBorder="1" applyAlignment="1">
      <alignment horizontal="center" vertical="center" wrapText="1"/>
    </xf>
    <xf numFmtId="166" fontId="9" fillId="4" borderId="4" xfId="0" applyNumberFormat="1" applyFont="1" applyFill="1" applyBorder="1" applyAlignment="1">
      <alignment horizontal="center" vertical="center" wrapText="1"/>
    </xf>
    <xf numFmtId="166" fontId="6" fillId="0" borderId="0" xfId="0" applyNumberFormat="1" applyFont="1"/>
    <xf numFmtId="166" fontId="9" fillId="5" borderId="4" xfId="0" applyNumberFormat="1" applyFont="1" applyFill="1" applyBorder="1" applyAlignment="1">
      <alignment horizontal="center" vertical="center" wrapText="1"/>
    </xf>
    <xf numFmtId="0" fontId="12" fillId="2" borderId="1" xfId="0" applyFont="1" applyFill="1" applyBorder="1" applyAlignment="1">
      <alignment horizontal="center" vertical="center" wrapText="1"/>
    </xf>
    <xf numFmtId="0" fontId="4" fillId="0" borderId="2" xfId="0" applyFont="1" applyBorder="1"/>
    <xf numFmtId="0" fontId="4" fillId="0" borderId="12" xfId="0" applyFont="1" applyBorder="1"/>
    <xf numFmtId="0" fontId="9" fillId="4" borderId="13" xfId="0" applyFont="1" applyFill="1" applyBorder="1" applyAlignment="1">
      <alignment wrapText="1"/>
    </xf>
    <xf numFmtId="0" fontId="4" fillId="0" borderId="14" xfId="0" applyFont="1" applyBorder="1"/>
    <xf numFmtId="0" fontId="4" fillId="0" borderId="15" xfId="0" applyFont="1" applyBorder="1"/>
    <xf numFmtId="0" fontId="9" fillId="5" borderId="13" xfId="0" applyFont="1" applyFill="1" applyBorder="1" applyAlignment="1">
      <alignment wrapText="1"/>
    </xf>
    <xf numFmtId="0" fontId="2" fillId="2" borderId="1" xfId="0" applyFont="1" applyFill="1" applyBorder="1" applyAlignment="1">
      <alignment horizontal="center" vertical="center"/>
    </xf>
    <xf numFmtId="0" fontId="4" fillId="0" borderId="3" xfId="0" applyFont="1" applyBorder="1"/>
    <xf numFmtId="0" fontId="9" fillId="0" borderId="7" xfId="0" applyFont="1" applyBorder="1" applyAlignment="1">
      <alignment wrapText="1"/>
    </xf>
    <xf numFmtId="0" fontId="4" fillId="0" borderId="8" xfId="0" applyFont="1" applyBorder="1"/>
    <xf numFmtId="0" fontId="4" fillId="0" borderId="9" xfId="0" applyFont="1" applyBorder="1"/>
    <xf numFmtId="0" fontId="6" fillId="0" borderId="0" xfId="0" applyFont="1" applyAlignment="1">
      <alignment wrapText="1"/>
    </xf>
    <xf numFmtId="0" fontId="0" fillId="0" borderId="0" xfId="0"/>
    <xf numFmtId="0" fontId="8" fillId="2" borderId="5" xfId="0" applyFont="1" applyFill="1" applyBorder="1" applyAlignment="1">
      <alignment horizontal="center" vertical="center" wrapText="1"/>
    </xf>
    <xf numFmtId="0" fontId="4" fillId="0" borderId="6" xfId="0" applyFont="1" applyBorder="1"/>
    <xf numFmtId="0" fontId="8" fillId="2" borderId="16" xfId="0" applyFont="1" applyFill="1" applyBorder="1" applyAlignment="1">
      <alignment horizontal="center" vertical="center" wrapText="1"/>
    </xf>
    <xf numFmtId="0" fontId="4" fillId="0" borderId="17" xfId="0" applyFont="1" applyBorder="1"/>
    <xf numFmtId="0" fontId="4" fillId="0" borderId="18" xfId="0" applyFont="1" applyBorder="1"/>
    <xf numFmtId="0" fontId="10" fillId="2" borderId="7" xfId="0" applyFont="1" applyFill="1" applyBorder="1" applyAlignment="1">
      <alignment horizontal="center" vertical="center" wrapText="1"/>
    </xf>
    <xf numFmtId="0" fontId="4" fillId="0" borderId="10" xfId="0" applyFont="1" applyBorder="1"/>
    <xf numFmtId="0" fontId="13" fillId="0" borderId="0" xfId="0" applyFont="1" applyAlignment="1">
      <alignment horizontal="left" vertical="center"/>
    </xf>
    <xf numFmtId="0" fontId="8" fillId="6" borderId="19" xfId="0" applyFont="1" applyFill="1" applyBorder="1" applyAlignment="1">
      <alignment horizontal="center" vertical="center" wrapText="1"/>
    </xf>
    <xf numFmtId="0" fontId="4" fillId="0" borderId="20" xfId="0" applyFont="1" applyBorder="1"/>
    <xf numFmtId="0" fontId="4" fillId="0" borderId="21" xfId="0" applyFont="1" applyBorder="1"/>
    <xf numFmtId="0" fontId="7" fillId="7" borderId="22" xfId="0" applyFont="1" applyFill="1" applyBorder="1" applyAlignment="1">
      <alignment horizontal="center" vertical="center" wrapText="1"/>
    </xf>
    <xf numFmtId="0" fontId="4" fillId="0" borderId="22" xfId="0" applyFont="1" applyBorder="1"/>
    <xf numFmtId="0" fontId="4" fillId="0" borderId="23" xfId="0" applyFont="1" applyBorder="1"/>
    <xf numFmtId="0" fontId="8" fillId="8" borderId="24" xfId="0" applyFont="1" applyFill="1" applyBorder="1" applyAlignment="1">
      <alignment horizontal="center" vertical="center" wrapText="1"/>
    </xf>
    <xf numFmtId="0" fontId="4" fillId="0" borderId="24" xfId="0" applyFont="1" applyBorder="1"/>
    <xf numFmtId="0" fontId="4" fillId="0" borderId="25" xfId="0" applyFont="1" applyBorder="1"/>
    <xf numFmtId="0" fontId="4" fillId="0" borderId="27" xfId="0" applyFont="1" applyBorder="1"/>
    <xf numFmtId="0" fontId="3" fillId="10" borderId="1" xfId="0" applyFont="1" applyFill="1" applyBorder="1" applyAlignment="1">
      <alignment horizontal="center"/>
    </xf>
    <xf numFmtId="3" fontId="9" fillId="5" borderId="7" xfId="0" applyNumberFormat="1" applyFont="1" applyFill="1" applyBorder="1" applyAlignment="1">
      <alignment horizontal="center" vertical="center" wrapText="1"/>
    </xf>
    <xf numFmtId="0" fontId="11" fillId="4" borderId="7" xfId="0" applyFont="1" applyFill="1" applyBorder="1" applyAlignment="1">
      <alignment horizontal="center" vertical="center" wrapText="1"/>
    </xf>
    <xf numFmtId="164" fontId="16" fillId="10" borderId="1" xfId="0" applyNumberFormat="1" applyFont="1" applyFill="1" applyBorder="1" applyAlignment="1">
      <alignment horizontal="center" wrapText="1"/>
    </xf>
    <xf numFmtId="0" fontId="8" fillId="2" borderId="33" xfId="0" applyFont="1" applyFill="1" applyBorder="1" applyAlignment="1">
      <alignment horizontal="center" vertical="center" wrapText="1"/>
    </xf>
    <xf numFmtId="0" fontId="4" fillId="0" borderId="32" xfId="0" applyFont="1" applyBorder="1"/>
    <xf numFmtId="0" fontId="8" fillId="2" borderId="27" xfId="0" applyFont="1" applyFill="1" applyBorder="1" applyAlignment="1">
      <alignment horizontal="center" vertical="center" wrapText="1"/>
    </xf>
    <xf numFmtId="1" fontId="8" fillId="2" borderId="5" xfId="0" applyNumberFormat="1" applyFont="1" applyFill="1" applyBorder="1" applyAlignment="1">
      <alignment horizontal="center" vertical="center" wrapText="1"/>
    </xf>
    <xf numFmtId="1" fontId="8" fillId="2" borderId="27" xfId="0" applyNumberFormat="1" applyFont="1" applyFill="1" applyBorder="1" applyAlignment="1">
      <alignment horizontal="center" vertical="center" wrapText="1"/>
    </xf>
    <xf numFmtId="0" fontId="4" fillId="0" borderId="38" xfId="0" applyFont="1" applyBorder="1"/>
    <xf numFmtId="0" fontId="10" fillId="11" borderId="7" xfId="0" applyFont="1" applyFill="1" applyBorder="1" applyAlignment="1">
      <alignment horizontal="center" vertical="center" wrapText="1"/>
    </xf>
    <xf numFmtId="0" fontId="21" fillId="2" borderId="7" xfId="0" applyFont="1" applyFill="1" applyBorder="1" applyAlignment="1">
      <alignment horizontal="center" vertical="center" wrapText="1"/>
    </xf>
    <xf numFmtId="0" fontId="5" fillId="0" borderId="0" xfId="0" applyFont="1"/>
    <xf numFmtId="0" fontId="1" fillId="0" borderId="0" xfId="0" applyFont="1"/>
    <xf numFmtId="0" fontId="3" fillId="0" borderId="0" xfId="0" applyFont="1"/>
    <xf numFmtId="0" fontId="11" fillId="4" borderId="0" xfId="0" applyFont="1" applyFill="1" applyAlignment="1">
      <alignment horizontal="center" vertical="center" wrapText="1"/>
    </xf>
    <xf numFmtId="0" fontId="8" fillId="2" borderId="40" xfId="0" applyFont="1" applyFill="1" applyBorder="1" applyAlignment="1">
      <alignment horizontal="center" vertical="center" wrapText="1"/>
    </xf>
    <xf numFmtId="0" fontId="4" fillId="0" borderId="41" xfId="0" applyFont="1" applyBorder="1"/>
    <xf numFmtId="0" fontId="4" fillId="0" borderId="42" xfId="0" applyFont="1" applyBorder="1"/>
    <xf numFmtId="0" fontId="9" fillId="0" borderId="7" xfId="0" applyFont="1" applyBorder="1" applyAlignment="1">
      <alignment horizontal="left" wrapText="1"/>
    </xf>
    <xf numFmtId="0" fontId="9" fillId="0" borderId="8" xfId="0" applyFont="1" applyBorder="1" applyAlignment="1">
      <alignment horizontal="left" wrapText="1"/>
    </xf>
    <xf numFmtId="0" fontId="9" fillId="0" borderId="9" xfId="0" applyFont="1" applyBorder="1" applyAlignment="1">
      <alignment horizontal="left"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customschemas.google.com/relationships/workbookmetadata" Target="metadata"/><Relationship Id="rId30"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000"/>
  <sheetViews>
    <sheetView tabSelected="1" workbookViewId="0">
      <selection activeCell="B4" sqref="B4:E4"/>
    </sheetView>
  </sheetViews>
  <sheetFormatPr defaultColWidth="12.6640625" defaultRowHeight="15" customHeight="1"/>
  <cols>
    <col min="1" max="1" width="28" customWidth="1"/>
    <col min="2" max="2" width="32" customWidth="1"/>
    <col min="3" max="3" width="38" customWidth="1"/>
    <col min="4" max="4" width="16" customWidth="1"/>
    <col min="5" max="5" width="14" customWidth="1"/>
    <col min="6" max="6" width="22" customWidth="1"/>
  </cols>
  <sheetData>
    <row r="1" spans="1:25" ht="27.75" customHeight="1">
      <c r="A1" s="103" t="s">
        <v>1</v>
      </c>
      <c r="B1" s="97"/>
      <c r="C1" s="97"/>
      <c r="D1" s="97"/>
      <c r="E1" s="104"/>
      <c r="F1" s="4"/>
      <c r="G1" s="3"/>
      <c r="H1" s="3"/>
      <c r="I1" s="3"/>
      <c r="J1" s="3"/>
      <c r="K1" s="3"/>
      <c r="L1" s="3"/>
      <c r="M1" s="3"/>
      <c r="N1" s="3"/>
      <c r="O1" s="3"/>
      <c r="P1" s="3"/>
      <c r="Q1" s="3"/>
      <c r="R1" s="3"/>
      <c r="S1" s="3"/>
      <c r="T1" s="3"/>
      <c r="U1" s="3"/>
      <c r="V1" s="3"/>
      <c r="W1" s="3"/>
      <c r="X1" s="3"/>
      <c r="Y1" s="3"/>
    </row>
    <row r="2" spans="1:25" ht="111" customHeight="1">
      <c r="A2" s="5" t="s">
        <v>4</v>
      </c>
      <c r="B2" s="105" t="s">
        <v>5</v>
      </c>
      <c r="C2" s="106"/>
      <c r="D2" s="106"/>
      <c r="E2" s="107"/>
      <c r="F2" s="4"/>
      <c r="G2" s="3"/>
      <c r="H2" s="3"/>
      <c r="I2" s="3"/>
      <c r="J2" s="3"/>
      <c r="K2" s="3"/>
      <c r="L2" s="3"/>
      <c r="M2" s="3"/>
      <c r="N2" s="3"/>
      <c r="O2" s="3"/>
      <c r="P2" s="3"/>
      <c r="Q2" s="3"/>
      <c r="R2" s="3"/>
      <c r="S2" s="3"/>
      <c r="T2" s="3"/>
      <c r="U2" s="3"/>
      <c r="V2" s="3"/>
      <c r="W2" s="3"/>
      <c r="X2" s="3"/>
      <c r="Y2" s="3"/>
    </row>
    <row r="3" spans="1:25" ht="65.25" customHeight="1">
      <c r="A3" s="5" t="s">
        <v>7</v>
      </c>
      <c r="B3" s="105" t="s">
        <v>9</v>
      </c>
      <c r="C3" s="106"/>
      <c r="D3" s="106"/>
      <c r="E3" s="107"/>
      <c r="F3" s="108"/>
      <c r="G3" s="109"/>
      <c r="H3" s="109"/>
      <c r="I3" s="109"/>
      <c r="J3" s="3"/>
      <c r="K3" s="3"/>
      <c r="L3" s="3"/>
      <c r="M3" s="3"/>
      <c r="N3" s="3"/>
      <c r="O3" s="3"/>
      <c r="P3" s="3"/>
      <c r="Q3" s="3"/>
      <c r="R3" s="3"/>
      <c r="S3" s="3"/>
      <c r="T3" s="3"/>
      <c r="U3" s="3"/>
      <c r="V3" s="3"/>
      <c r="W3" s="3"/>
      <c r="X3" s="3"/>
      <c r="Y3" s="3"/>
    </row>
    <row r="4" spans="1:25" ht="67.5" customHeight="1">
      <c r="A4" s="5" t="s">
        <v>303</v>
      </c>
      <c r="B4" s="147" t="s">
        <v>304</v>
      </c>
      <c r="C4" s="148"/>
      <c r="D4" s="148"/>
      <c r="E4" s="149"/>
      <c r="F4" s="108"/>
      <c r="G4" s="109"/>
      <c r="H4" s="109"/>
      <c r="I4" s="109"/>
      <c r="J4" s="3"/>
      <c r="K4" s="3"/>
      <c r="L4" s="3"/>
      <c r="M4" s="3"/>
      <c r="N4" s="3"/>
      <c r="O4" s="3"/>
      <c r="P4" s="3"/>
      <c r="Q4" s="3"/>
      <c r="R4" s="3"/>
      <c r="S4" s="3"/>
      <c r="T4" s="3"/>
      <c r="U4" s="3"/>
      <c r="V4" s="3"/>
      <c r="W4" s="3"/>
      <c r="X4" s="3"/>
      <c r="Y4" s="3"/>
    </row>
    <row r="5" spans="1:25" ht="30" customHeight="1">
      <c r="A5" s="5" t="s">
        <v>20</v>
      </c>
      <c r="B5" s="105" t="s">
        <v>21</v>
      </c>
      <c r="C5" s="106"/>
      <c r="D5" s="106"/>
      <c r="E5" s="107"/>
      <c r="F5" s="4"/>
      <c r="G5" s="3"/>
      <c r="H5" s="3"/>
      <c r="I5" s="3"/>
      <c r="J5" s="3"/>
      <c r="K5" s="3"/>
      <c r="L5" s="3"/>
      <c r="M5" s="3"/>
      <c r="N5" s="3"/>
      <c r="O5" s="3"/>
      <c r="P5" s="3"/>
      <c r="Q5" s="3"/>
      <c r="R5" s="3"/>
      <c r="S5" s="3"/>
      <c r="T5" s="3"/>
      <c r="U5" s="3"/>
      <c r="V5" s="3"/>
      <c r="W5" s="3"/>
      <c r="X5" s="3"/>
      <c r="Y5" s="3"/>
    </row>
    <row r="6" spans="1:25" ht="13.8">
      <c r="A6" s="4"/>
      <c r="B6" s="4"/>
      <c r="C6" s="4"/>
      <c r="D6" s="4"/>
      <c r="E6" s="4"/>
      <c r="F6" s="4"/>
      <c r="G6" s="3"/>
      <c r="H6" s="3"/>
      <c r="I6" s="3"/>
      <c r="J6" s="3"/>
      <c r="K6" s="3"/>
      <c r="L6" s="3"/>
      <c r="M6" s="3"/>
      <c r="N6" s="3"/>
      <c r="O6" s="3"/>
      <c r="P6" s="3"/>
      <c r="Q6" s="3"/>
      <c r="R6" s="3"/>
      <c r="S6" s="3"/>
      <c r="T6" s="3"/>
      <c r="U6" s="3"/>
      <c r="V6" s="3"/>
      <c r="W6" s="3"/>
      <c r="X6" s="3"/>
      <c r="Y6" s="3"/>
    </row>
    <row r="7" spans="1:25" ht="19.5" customHeight="1">
      <c r="A7" s="96" t="s">
        <v>25</v>
      </c>
      <c r="B7" s="97"/>
      <c r="C7" s="97"/>
      <c r="D7" s="97"/>
      <c r="E7" s="98"/>
      <c r="F7" s="4"/>
      <c r="G7" s="3"/>
      <c r="H7" s="3"/>
      <c r="I7" s="3"/>
      <c r="J7" s="3"/>
      <c r="K7" s="3"/>
      <c r="L7" s="3"/>
      <c r="M7" s="3"/>
      <c r="N7" s="3"/>
      <c r="O7" s="3"/>
      <c r="P7" s="3"/>
      <c r="Q7" s="3"/>
      <c r="R7" s="3"/>
      <c r="S7" s="3"/>
      <c r="T7" s="3"/>
      <c r="U7" s="3"/>
      <c r="V7" s="3"/>
      <c r="W7" s="3"/>
      <c r="X7" s="3"/>
      <c r="Y7" s="3"/>
    </row>
    <row r="8" spans="1:25" ht="30" customHeight="1">
      <c r="A8" s="10" t="s">
        <v>26</v>
      </c>
      <c r="B8" s="10" t="s">
        <v>27</v>
      </c>
      <c r="C8" s="10" t="s">
        <v>28</v>
      </c>
      <c r="D8" s="10" t="s">
        <v>29</v>
      </c>
      <c r="E8" s="10" t="s">
        <v>30</v>
      </c>
      <c r="F8" s="4"/>
      <c r="G8" s="3"/>
      <c r="H8" s="3"/>
      <c r="I8" s="3"/>
      <c r="J8" s="3"/>
      <c r="K8" s="3"/>
      <c r="L8" s="3"/>
      <c r="M8" s="3"/>
      <c r="N8" s="3"/>
      <c r="O8" s="3"/>
      <c r="P8" s="3"/>
      <c r="Q8" s="3"/>
      <c r="R8" s="3"/>
      <c r="S8" s="3"/>
      <c r="T8" s="3"/>
      <c r="U8" s="3"/>
      <c r="V8" s="3"/>
      <c r="W8" s="3"/>
      <c r="X8" s="3"/>
      <c r="Y8" s="3"/>
    </row>
    <row r="9" spans="1:25" ht="32.25" customHeight="1">
      <c r="A9" s="15">
        <v>1</v>
      </c>
      <c r="B9" s="99" t="s">
        <v>32</v>
      </c>
      <c r="C9" s="17" t="s">
        <v>33</v>
      </c>
      <c r="D9" s="19" t="s">
        <v>35</v>
      </c>
      <c r="E9" s="19" t="s">
        <v>37</v>
      </c>
      <c r="F9" s="4"/>
      <c r="G9" s="3"/>
      <c r="H9" s="3"/>
      <c r="I9" s="3"/>
      <c r="J9" s="3"/>
      <c r="K9" s="3"/>
      <c r="L9" s="3"/>
      <c r="M9" s="3"/>
      <c r="N9" s="3"/>
      <c r="O9" s="3"/>
      <c r="P9" s="3"/>
      <c r="Q9" s="3"/>
      <c r="R9" s="3"/>
      <c r="S9" s="3"/>
      <c r="T9" s="3"/>
      <c r="U9" s="3"/>
      <c r="V9" s="3"/>
      <c r="W9" s="3"/>
      <c r="X9" s="3"/>
      <c r="Y9" s="3"/>
    </row>
    <row r="10" spans="1:25" ht="23.4">
      <c r="A10" s="21">
        <v>2</v>
      </c>
      <c r="B10" s="100"/>
      <c r="C10" s="23" t="s">
        <v>38</v>
      </c>
      <c r="D10" s="24" t="s">
        <v>39</v>
      </c>
      <c r="E10" s="24" t="s">
        <v>37</v>
      </c>
      <c r="F10" s="4"/>
      <c r="G10" s="3"/>
      <c r="H10" s="3"/>
      <c r="I10" s="3"/>
      <c r="J10" s="3"/>
      <c r="K10" s="3"/>
      <c r="L10" s="3"/>
      <c r="M10" s="3"/>
      <c r="N10" s="3"/>
      <c r="O10" s="3"/>
      <c r="P10" s="3"/>
      <c r="Q10" s="3"/>
      <c r="R10" s="3"/>
      <c r="S10" s="3"/>
      <c r="T10" s="3"/>
      <c r="U10" s="3"/>
      <c r="V10" s="3"/>
      <c r="W10" s="3"/>
      <c r="X10" s="3"/>
      <c r="Y10" s="3"/>
    </row>
    <row r="11" spans="1:25" ht="32.25" customHeight="1">
      <c r="A11" s="15">
        <v>3</v>
      </c>
      <c r="B11" s="99" t="s">
        <v>40</v>
      </c>
      <c r="C11" s="17" t="s">
        <v>41</v>
      </c>
      <c r="D11" s="19" t="s">
        <v>39</v>
      </c>
      <c r="E11" s="19" t="s">
        <v>37</v>
      </c>
      <c r="F11" s="4"/>
      <c r="G11" s="3"/>
      <c r="H11" s="3"/>
      <c r="I11" s="3"/>
      <c r="J11" s="3"/>
      <c r="K11" s="3"/>
      <c r="L11" s="3"/>
      <c r="M11" s="3"/>
      <c r="N11" s="3"/>
      <c r="O11" s="3"/>
      <c r="P11" s="3"/>
      <c r="Q11" s="3"/>
      <c r="R11" s="3"/>
      <c r="S11" s="3"/>
      <c r="T11" s="3"/>
      <c r="U11" s="3"/>
      <c r="V11" s="3"/>
      <c r="W11" s="3"/>
      <c r="X11" s="3"/>
      <c r="Y11" s="3"/>
    </row>
    <row r="12" spans="1:25" ht="23.4">
      <c r="A12" s="21">
        <v>4</v>
      </c>
      <c r="B12" s="100"/>
      <c r="C12" s="23" t="s">
        <v>43</v>
      </c>
      <c r="D12" s="24" t="s">
        <v>39</v>
      </c>
      <c r="E12" s="24" t="s">
        <v>44</v>
      </c>
      <c r="F12" s="4"/>
      <c r="G12" s="3"/>
      <c r="H12" s="3"/>
      <c r="I12" s="3"/>
      <c r="J12" s="3"/>
      <c r="K12" s="3"/>
      <c r="L12" s="3"/>
      <c r="M12" s="3"/>
      <c r="N12" s="3"/>
      <c r="O12" s="3"/>
      <c r="P12" s="3"/>
      <c r="Q12" s="3"/>
      <c r="R12" s="3"/>
      <c r="S12" s="3"/>
      <c r="T12" s="3"/>
      <c r="U12" s="3"/>
      <c r="V12" s="3"/>
      <c r="W12" s="3"/>
      <c r="X12" s="3"/>
      <c r="Y12" s="3"/>
    </row>
    <row r="13" spans="1:25" ht="15" customHeight="1">
      <c r="A13" s="15">
        <v>5</v>
      </c>
      <c r="B13" s="99" t="s">
        <v>45</v>
      </c>
      <c r="C13" s="17" t="s">
        <v>46</v>
      </c>
      <c r="D13" s="19" t="s">
        <v>47</v>
      </c>
      <c r="E13" s="19" t="s">
        <v>48</v>
      </c>
      <c r="F13" s="4"/>
      <c r="G13" s="3"/>
      <c r="H13" s="3"/>
      <c r="I13" s="3"/>
      <c r="J13" s="3"/>
      <c r="K13" s="3"/>
      <c r="L13" s="3"/>
      <c r="M13" s="3"/>
      <c r="N13" s="3"/>
      <c r="O13" s="3"/>
      <c r="P13" s="3"/>
      <c r="Q13" s="3"/>
      <c r="R13" s="3"/>
      <c r="S13" s="3"/>
      <c r="T13" s="3"/>
      <c r="U13" s="3"/>
      <c r="V13" s="3"/>
      <c r="W13" s="3"/>
      <c r="X13" s="3"/>
      <c r="Y13" s="3"/>
    </row>
    <row r="14" spans="1:25" ht="13.8">
      <c r="A14" s="21">
        <v>6</v>
      </c>
      <c r="B14" s="101"/>
      <c r="C14" s="23" t="s">
        <v>49</v>
      </c>
      <c r="D14" s="24" t="s">
        <v>47</v>
      </c>
      <c r="E14" s="24" t="s">
        <v>48</v>
      </c>
      <c r="F14" s="4"/>
      <c r="G14" s="3"/>
      <c r="H14" s="3"/>
      <c r="I14" s="3"/>
      <c r="J14" s="3"/>
      <c r="K14" s="3"/>
      <c r="L14" s="3"/>
      <c r="M14" s="3"/>
      <c r="N14" s="3"/>
      <c r="O14" s="3"/>
      <c r="P14" s="3"/>
      <c r="Q14" s="3"/>
      <c r="R14" s="3"/>
      <c r="S14" s="3"/>
      <c r="T14" s="3"/>
      <c r="U14" s="3"/>
      <c r="V14" s="3"/>
      <c r="W14" s="3"/>
      <c r="X14" s="3"/>
      <c r="Y14" s="3"/>
    </row>
    <row r="15" spans="1:25" ht="13.8">
      <c r="A15" s="15">
        <v>7</v>
      </c>
      <c r="B15" s="101"/>
      <c r="C15" s="17" t="s">
        <v>51</v>
      </c>
      <c r="D15" s="19" t="s">
        <v>52</v>
      </c>
      <c r="E15" s="19" t="s">
        <v>48</v>
      </c>
      <c r="F15" s="4"/>
      <c r="G15" s="3"/>
      <c r="H15" s="3"/>
      <c r="I15" s="3"/>
      <c r="J15" s="3"/>
      <c r="K15" s="3"/>
      <c r="L15" s="3"/>
      <c r="M15" s="3"/>
      <c r="N15" s="3"/>
      <c r="O15" s="3"/>
      <c r="P15" s="3"/>
      <c r="Q15" s="3"/>
      <c r="R15" s="3"/>
      <c r="S15" s="3"/>
      <c r="T15" s="3"/>
      <c r="U15" s="3"/>
      <c r="V15" s="3"/>
      <c r="W15" s="3"/>
      <c r="X15" s="3"/>
      <c r="Y15" s="3"/>
    </row>
    <row r="16" spans="1:25" ht="13.8">
      <c r="A16" s="21">
        <v>8</v>
      </c>
      <c r="B16" s="100"/>
      <c r="C16" s="23" t="s">
        <v>53</v>
      </c>
      <c r="D16" s="24" t="s">
        <v>52</v>
      </c>
      <c r="E16" s="24" t="s">
        <v>48</v>
      </c>
      <c r="F16" s="4"/>
      <c r="G16" s="3"/>
      <c r="H16" s="3"/>
      <c r="I16" s="3"/>
      <c r="J16" s="3"/>
      <c r="K16" s="3"/>
      <c r="L16" s="3"/>
      <c r="M16" s="3"/>
      <c r="N16" s="3"/>
      <c r="O16" s="3"/>
      <c r="P16" s="3"/>
      <c r="Q16" s="3"/>
      <c r="R16" s="3"/>
      <c r="S16" s="3"/>
      <c r="T16" s="3"/>
      <c r="U16" s="3"/>
      <c r="V16" s="3"/>
      <c r="W16" s="3"/>
      <c r="X16" s="3"/>
      <c r="Y16" s="3"/>
    </row>
    <row r="17" spans="1:25" ht="32.25" customHeight="1">
      <c r="A17" s="15">
        <v>9</v>
      </c>
      <c r="B17" s="99" t="s">
        <v>55</v>
      </c>
      <c r="C17" s="17" t="s">
        <v>56</v>
      </c>
      <c r="D17" s="19" t="s">
        <v>39</v>
      </c>
      <c r="E17" s="19" t="s">
        <v>37</v>
      </c>
      <c r="F17" s="4"/>
      <c r="G17" s="3"/>
      <c r="H17" s="3"/>
      <c r="I17" s="3"/>
      <c r="J17" s="3"/>
      <c r="K17" s="3"/>
      <c r="L17" s="3"/>
      <c r="M17" s="3"/>
      <c r="N17" s="3"/>
      <c r="O17" s="3"/>
      <c r="P17" s="3"/>
      <c r="Q17" s="3"/>
      <c r="R17" s="3"/>
      <c r="S17" s="3"/>
      <c r="T17" s="3"/>
      <c r="U17" s="3"/>
      <c r="V17" s="3"/>
      <c r="W17" s="3"/>
      <c r="X17" s="3"/>
      <c r="Y17" s="3"/>
    </row>
    <row r="18" spans="1:25" ht="34.799999999999997">
      <c r="A18" s="21">
        <v>10</v>
      </c>
      <c r="B18" s="101"/>
      <c r="C18" s="23" t="s">
        <v>59</v>
      </c>
      <c r="D18" s="24" t="s">
        <v>39</v>
      </c>
      <c r="E18" s="24" t="s">
        <v>37</v>
      </c>
      <c r="F18" s="4"/>
      <c r="G18" s="3"/>
      <c r="H18" s="3"/>
      <c r="I18" s="3"/>
      <c r="J18" s="3"/>
      <c r="K18" s="3"/>
      <c r="L18" s="3"/>
      <c r="M18" s="3"/>
      <c r="N18" s="3"/>
      <c r="O18" s="3"/>
      <c r="P18" s="3"/>
      <c r="Q18" s="3"/>
      <c r="R18" s="3"/>
      <c r="S18" s="3"/>
      <c r="T18" s="3"/>
      <c r="U18" s="3"/>
      <c r="V18" s="3"/>
      <c r="W18" s="3"/>
      <c r="X18" s="3"/>
      <c r="Y18" s="3"/>
    </row>
    <row r="19" spans="1:25" ht="13.8">
      <c r="A19" s="15">
        <v>11</v>
      </c>
      <c r="B19" s="101"/>
      <c r="C19" s="17" t="s">
        <v>60</v>
      </c>
      <c r="D19" s="19" t="s">
        <v>62</v>
      </c>
      <c r="E19" s="19" t="s">
        <v>63</v>
      </c>
      <c r="F19" s="4"/>
      <c r="G19" s="3"/>
      <c r="H19" s="3"/>
      <c r="I19" s="3"/>
      <c r="J19" s="3"/>
      <c r="K19" s="3"/>
      <c r="L19" s="3"/>
      <c r="M19" s="3"/>
      <c r="N19" s="3"/>
      <c r="O19" s="3"/>
      <c r="P19" s="3"/>
      <c r="Q19" s="3"/>
      <c r="R19" s="3"/>
      <c r="S19" s="3"/>
      <c r="T19" s="3"/>
      <c r="U19" s="3"/>
      <c r="V19" s="3"/>
      <c r="W19" s="3"/>
      <c r="X19" s="3"/>
      <c r="Y19" s="3"/>
    </row>
    <row r="20" spans="1:25" ht="13.8">
      <c r="A20" s="21">
        <v>12</v>
      </c>
      <c r="B20" s="101"/>
      <c r="C20" s="23" t="s">
        <v>64</v>
      </c>
      <c r="D20" s="24" t="s">
        <v>65</v>
      </c>
      <c r="E20" s="24" t="s">
        <v>63</v>
      </c>
      <c r="F20" s="4"/>
      <c r="G20" s="3"/>
      <c r="H20" s="3"/>
      <c r="I20" s="3"/>
      <c r="J20" s="3"/>
      <c r="K20" s="3"/>
      <c r="L20" s="3"/>
      <c r="M20" s="3"/>
      <c r="N20" s="3"/>
      <c r="O20" s="3"/>
      <c r="P20" s="3"/>
      <c r="Q20" s="3"/>
      <c r="R20" s="3"/>
      <c r="S20" s="3"/>
      <c r="T20" s="3"/>
      <c r="U20" s="3"/>
      <c r="V20" s="3"/>
      <c r="W20" s="3"/>
      <c r="X20" s="3"/>
      <c r="Y20" s="3"/>
    </row>
    <row r="21" spans="1:25" ht="15.75" customHeight="1">
      <c r="A21" s="15">
        <v>13</v>
      </c>
      <c r="B21" s="101"/>
      <c r="C21" s="17" t="s">
        <v>66</v>
      </c>
      <c r="D21" s="19" t="s">
        <v>67</v>
      </c>
      <c r="E21" s="19" t="s">
        <v>68</v>
      </c>
      <c r="F21" s="4"/>
      <c r="G21" s="3"/>
      <c r="H21" s="3"/>
      <c r="I21" s="3"/>
      <c r="J21" s="3"/>
      <c r="K21" s="3"/>
      <c r="L21" s="3"/>
      <c r="M21" s="3"/>
      <c r="N21" s="3"/>
      <c r="O21" s="3"/>
      <c r="P21" s="3"/>
      <c r="Q21" s="3"/>
      <c r="R21" s="3"/>
      <c r="S21" s="3"/>
      <c r="T21" s="3"/>
      <c r="U21" s="3"/>
      <c r="V21" s="3"/>
      <c r="W21" s="3"/>
      <c r="X21" s="3"/>
      <c r="Y21" s="3"/>
    </row>
    <row r="22" spans="1:25" ht="15.75" customHeight="1">
      <c r="A22" s="21">
        <v>14</v>
      </c>
      <c r="B22" s="101"/>
      <c r="C22" s="23" t="s">
        <v>69</v>
      </c>
      <c r="D22" s="24" t="s">
        <v>39</v>
      </c>
      <c r="E22" s="24" t="s">
        <v>37</v>
      </c>
      <c r="F22" s="4"/>
      <c r="G22" s="3"/>
      <c r="H22" s="3"/>
      <c r="I22" s="3"/>
      <c r="J22" s="3"/>
      <c r="K22" s="3"/>
      <c r="L22" s="3"/>
      <c r="M22" s="3"/>
      <c r="N22" s="3"/>
      <c r="O22" s="3"/>
      <c r="P22" s="3"/>
      <c r="Q22" s="3"/>
      <c r="R22" s="3"/>
      <c r="S22" s="3"/>
      <c r="T22" s="3"/>
      <c r="U22" s="3"/>
      <c r="V22" s="3"/>
      <c r="W22" s="3"/>
      <c r="X22" s="3"/>
      <c r="Y22" s="3"/>
    </row>
    <row r="23" spans="1:25" ht="15.75" customHeight="1">
      <c r="A23" s="15">
        <v>15</v>
      </c>
      <c r="B23" s="101"/>
      <c r="C23" s="17" t="s">
        <v>70</v>
      </c>
      <c r="D23" s="19" t="s">
        <v>39</v>
      </c>
      <c r="E23" s="19" t="s">
        <v>37</v>
      </c>
      <c r="F23" s="4"/>
      <c r="G23" s="3"/>
      <c r="H23" s="3"/>
      <c r="I23" s="3"/>
      <c r="J23" s="3"/>
      <c r="K23" s="3"/>
      <c r="L23" s="3"/>
      <c r="M23" s="3"/>
      <c r="N23" s="3"/>
      <c r="O23" s="3"/>
      <c r="P23" s="3"/>
      <c r="Q23" s="3"/>
      <c r="R23" s="3"/>
      <c r="S23" s="3"/>
      <c r="T23" s="3"/>
      <c r="U23" s="3"/>
      <c r="V23" s="3"/>
      <c r="W23" s="3"/>
      <c r="X23" s="3"/>
      <c r="Y23" s="3"/>
    </row>
    <row r="24" spans="1:25" ht="15.75" customHeight="1">
      <c r="A24" s="21">
        <v>16</v>
      </c>
      <c r="B24" s="101"/>
      <c r="C24" s="23" t="s">
        <v>72</v>
      </c>
      <c r="D24" s="24" t="s">
        <v>74</v>
      </c>
      <c r="E24" s="24" t="s">
        <v>37</v>
      </c>
      <c r="F24" s="4"/>
      <c r="G24" s="3"/>
      <c r="H24" s="3"/>
      <c r="I24" s="3"/>
      <c r="J24" s="3"/>
      <c r="K24" s="3"/>
      <c r="L24" s="3"/>
      <c r="M24" s="3"/>
      <c r="N24" s="3"/>
      <c r="O24" s="3"/>
      <c r="P24" s="3"/>
      <c r="Q24" s="3"/>
      <c r="R24" s="3"/>
      <c r="S24" s="3"/>
      <c r="T24" s="3"/>
      <c r="U24" s="3"/>
      <c r="V24" s="3"/>
      <c r="W24" s="3"/>
      <c r="X24" s="3"/>
      <c r="Y24" s="3"/>
    </row>
    <row r="25" spans="1:25" ht="15.75" customHeight="1">
      <c r="A25" s="15">
        <v>17</v>
      </c>
      <c r="B25" s="100"/>
      <c r="C25" s="17" t="s">
        <v>76</v>
      </c>
      <c r="D25" s="19" t="s">
        <v>39</v>
      </c>
      <c r="E25" s="19" t="s">
        <v>37</v>
      </c>
      <c r="F25" s="4"/>
      <c r="G25" s="3"/>
      <c r="H25" s="3"/>
      <c r="I25" s="3"/>
      <c r="J25" s="3"/>
      <c r="K25" s="3"/>
      <c r="L25" s="3"/>
      <c r="M25" s="3"/>
      <c r="N25" s="3"/>
      <c r="O25" s="3"/>
      <c r="P25" s="3"/>
      <c r="Q25" s="3"/>
      <c r="R25" s="3"/>
      <c r="S25" s="3"/>
      <c r="T25" s="3"/>
      <c r="U25" s="3"/>
      <c r="V25" s="3"/>
      <c r="W25" s="3"/>
      <c r="X25" s="3"/>
      <c r="Y25" s="3"/>
    </row>
    <row r="26" spans="1:25" ht="63.75" customHeight="1">
      <c r="A26" s="21">
        <v>18</v>
      </c>
      <c r="B26" s="102" t="s">
        <v>78</v>
      </c>
      <c r="C26" s="23" t="s">
        <v>79</v>
      </c>
      <c r="D26" s="24" t="s">
        <v>39</v>
      </c>
      <c r="E26" s="24" t="s">
        <v>80</v>
      </c>
      <c r="F26" s="16"/>
      <c r="G26" s="3"/>
      <c r="H26" s="3"/>
      <c r="I26" s="3"/>
      <c r="J26" s="3"/>
      <c r="K26" s="3"/>
      <c r="L26" s="3"/>
      <c r="M26" s="3"/>
      <c r="N26" s="3"/>
      <c r="O26" s="3"/>
      <c r="P26" s="3"/>
      <c r="Q26" s="3"/>
      <c r="R26" s="3"/>
      <c r="S26" s="3"/>
      <c r="T26" s="3"/>
      <c r="U26" s="3"/>
      <c r="V26" s="3"/>
      <c r="W26" s="3"/>
      <c r="X26" s="3"/>
      <c r="Y26" s="3"/>
    </row>
    <row r="27" spans="1:25" ht="15.75" customHeight="1">
      <c r="A27" s="15">
        <v>19</v>
      </c>
      <c r="B27" s="101"/>
      <c r="C27" s="17" t="s">
        <v>81</v>
      </c>
      <c r="D27" s="19" t="s">
        <v>65</v>
      </c>
      <c r="E27" s="19" t="s">
        <v>82</v>
      </c>
      <c r="F27" s="4"/>
      <c r="G27" s="3"/>
      <c r="H27" s="3"/>
      <c r="I27" s="3"/>
      <c r="J27" s="3"/>
      <c r="K27" s="3"/>
      <c r="L27" s="3"/>
      <c r="M27" s="3"/>
      <c r="N27" s="3"/>
      <c r="O27" s="3"/>
      <c r="P27" s="3"/>
      <c r="Q27" s="3"/>
      <c r="R27" s="3"/>
      <c r="S27" s="3"/>
      <c r="T27" s="3"/>
      <c r="U27" s="3"/>
      <c r="V27" s="3"/>
      <c r="W27" s="3"/>
      <c r="X27" s="3"/>
      <c r="Y27" s="3"/>
    </row>
    <row r="28" spans="1:25" ht="15.75" customHeight="1">
      <c r="A28" s="21">
        <v>20</v>
      </c>
      <c r="B28" s="101"/>
      <c r="C28" s="23" t="s">
        <v>83</v>
      </c>
      <c r="D28" s="24" t="s">
        <v>65</v>
      </c>
      <c r="E28" s="24" t="s">
        <v>37</v>
      </c>
      <c r="F28" s="4"/>
      <c r="G28" s="3"/>
      <c r="H28" s="3"/>
      <c r="I28" s="3"/>
      <c r="J28" s="3"/>
      <c r="K28" s="3"/>
      <c r="L28" s="3"/>
      <c r="M28" s="3"/>
      <c r="N28" s="3"/>
      <c r="O28" s="3"/>
      <c r="P28" s="3"/>
      <c r="Q28" s="3"/>
      <c r="R28" s="3"/>
      <c r="S28" s="3"/>
      <c r="T28" s="3"/>
      <c r="U28" s="3"/>
      <c r="V28" s="3"/>
      <c r="W28" s="3"/>
      <c r="X28" s="3"/>
      <c r="Y28" s="3"/>
    </row>
    <row r="29" spans="1:25" ht="15.75" customHeight="1">
      <c r="A29" s="15">
        <v>21</v>
      </c>
      <c r="B29" s="101"/>
      <c r="C29" s="17" t="s">
        <v>84</v>
      </c>
      <c r="D29" s="19" t="s">
        <v>65</v>
      </c>
      <c r="E29" s="19" t="s">
        <v>37</v>
      </c>
      <c r="F29" s="4"/>
      <c r="G29" s="3"/>
      <c r="H29" s="3"/>
      <c r="I29" s="3"/>
      <c r="J29" s="3"/>
      <c r="K29" s="3"/>
      <c r="L29" s="3"/>
      <c r="M29" s="3"/>
      <c r="N29" s="3"/>
      <c r="O29" s="3"/>
      <c r="P29" s="3"/>
      <c r="Q29" s="3"/>
      <c r="R29" s="3"/>
      <c r="S29" s="3"/>
      <c r="T29" s="3"/>
      <c r="U29" s="3"/>
      <c r="V29" s="3"/>
      <c r="W29" s="3"/>
      <c r="X29" s="3"/>
      <c r="Y29" s="3"/>
    </row>
    <row r="30" spans="1:25" ht="15.75" customHeight="1">
      <c r="A30" s="21">
        <v>22</v>
      </c>
      <c r="B30" s="100"/>
      <c r="C30" s="23" t="s">
        <v>85</v>
      </c>
      <c r="D30" s="24" t="s">
        <v>39</v>
      </c>
      <c r="E30" s="24" t="s">
        <v>37</v>
      </c>
      <c r="F30" s="4"/>
      <c r="G30" s="3"/>
      <c r="H30" s="3"/>
      <c r="I30" s="3"/>
      <c r="J30" s="3"/>
      <c r="K30" s="3"/>
      <c r="L30" s="3"/>
      <c r="M30" s="3"/>
      <c r="N30" s="3"/>
      <c r="O30" s="3"/>
      <c r="P30" s="3"/>
      <c r="Q30" s="3"/>
      <c r="R30" s="3"/>
      <c r="S30" s="3"/>
      <c r="T30" s="3"/>
      <c r="U30" s="3"/>
      <c r="V30" s="3"/>
      <c r="W30" s="3"/>
      <c r="X30" s="3"/>
      <c r="Y30" s="3"/>
    </row>
    <row r="31" spans="1:25" ht="15.75" customHeight="1">
      <c r="A31" s="3"/>
      <c r="B31" s="3"/>
      <c r="C31" s="3"/>
      <c r="D31" s="3"/>
      <c r="E31" s="3"/>
      <c r="F31" s="3"/>
      <c r="G31" s="3"/>
      <c r="H31" s="3"/>
      <c r="I31" s="3"/>
      <c r="J31" s="3"/>
      <c r="K31" s="3"/>
      <c r="L31" s="3"/>
      <c r="M31" s="3"/>
      <c r="N31" s="3"/>
      <c r="O31" s="3"/>
      <c r="P31" s="3"/>
      <c r="Q31" s="3"/>
      <c r="R31" s="3"/>
      <c r="S31" s="3"/>
      <c r="T31" s="3"/>
      <c r="U31" s="3"/>
      <c r="V31" s="3"/>
      <c r="W31" s="3"/>
      <c r="X31" s="3"/>
      <c r="Y31" s="3"/>
    </row>
    <row r="32" spans="1:25" ht="15.75" customHeight="1">
      <c r="A32" s="3"/>
      <c r="B32" s="3"/>
      <c r="C32" s="3"/>
      <c r="D32" s="3"/>
      <c r="E32" s="3"/>
      <c r="F32" s="3"/>
      <c r="G32" s="3"/>
      <c r="H32" s="3"/>
      <c r="I32" s="3"/>
      <c r="J32" s="3"/>
      <c r="K32" s="3"/>
      <c r="L32" s="3"/>
      <c r="M32" s="3"/>
      <c r="N32" s="3"/>
      <c r="O32" s="3"/>
      <c r="P32" s="3"/>
      <c r="Q32" s="3"/>
      <c r="R32" s="3"/>
      <c r="S32" s="3"/>
      <c r="T32" s="3"/>
      <c r="U32" s="3"/>
      <c r="V32" s="3"/>
      <c r="W32" s="3"/>
      <c r="X32" s="3"/>
      <c r="Y32" s="3"/>
    </row>
    <row r="33" spans="1:25" ht="15.75" customHeight="1">
      <c r="A33" s="3"/>
      <c r="B33" s="3"/>
      <c r="C33" s="3"/>
      <c r="D33" s="3"/>
      <c r="E33" s="3"/>
      <c r="F33" s="3"/>
      <c r="G33" s="3"/>
      <c r="H33" s="3"/>
      <c r="I33" s="3"/>
      <c r="J33" s="3"/>
      <c r="K33" s="3"/>
      <c r="L33" s="3"/>
      <c r="M33" s="3"/>
      <c r="N33" s="3"/>
      <c r="O33" s="3"/>
      <c r="P33" s="3"/>
      <c r="Q33" s="3"/>
      <c r="R33" s="3"/>
      <c r="S33" s="3"/>
      <c r="T33" s="3"/>
      <c r="U33" s="3"/>
      <c r="V33" s="3"/>
      <c r="W33" s="3"/>
      <c r="X33" s="3"/>
      <c r="Y33" s="3"/>
    </row>
    <row r="34" spans="1:25" ht="15.75" customHeight="1">
      <c r="A34" s="3"/>
      <c r="B34" s="3"/>
      <c r="C34" s="3"/>
      <c r="D34" s="3"/>
      <c r="E34" s="3"/>
      <c r="F34" s="3"/>
      <c r="G34" s="3"/>
      <c r="H34" s="3"/>
      <c r="I34" s="3"/>
      <c r="J34" s="3"/>
      <c r="K34" s="3"/>
      <c r="L34" s="3"/>
      <c r="M34" s="3"/>
      <c r="N34" s="3"/>
      <c r="O34" s="3"/>
      <c r="P34" s="3"/>
      <c r="Q34" s="3"/>
      <c r="R34" s="3"/>
      <c r="S34" s="3"/>
      <c r="T34" s="3"/>
      <c r="U34" s="3"/>
      <c r="V34" s="3"/>
      <c r="W34" s="3"/>
      <c r="X34" s="3"/>
      <c r="Y34" s="3"/>
    </row>
    <row r="35" spans="1:25" ht="15.75" customHeight="1">
      <c r="A35" s="3"/>
      <c r="B35" s="3"/>
      <c r="C35" s="3"/>
      <c r="D35" s="3"/>
      <c r="E35" s="3"/>
      <c r="F35" s="3"/>
      <c r="G35" s="3"/>
      <c r="H35" s="3"/>
      <c r="I35" s="3"/>
      <c r="J35" s="3"/>
      <c r="K35" s="3"/>
      <c r="L35" s="3"/>
      <c r="M35" s="3"/>
      <c r="N35" s="3"/>
      <c r="O35" s="3"/>
      <c r="P35" s="3"/>
      <c r="Q35" s="3"/>
      <c r="R35" s="3"/>
      <c r="S35" s="3"/>
      <c r="T35" s="3"/>
      <c r="U35" s="3"/>
      <c r="V35" s="3"/>
      <c r="W35" s="3"/>
      <c r="X35" s="3"/>
      <c r="Y35" s="3"/>
    </row>
    <row r="36" spans="1:25" ht="15.75" customHeight="1">
      <c r="A36" s="3"/>
      <c r="B36" s="3"/>
      <c r="C36" s="3"/>
      <c r="D36" s="3"/>
      <c r="E36" s="3"/>
      <c r="F36" s="3"/>
      <c r="G36" s="3"/>
      <c r="H36" s="3"/>
      <c r="I36" s="3"/>
      <c r="J36" s="3"/>
      <c r="K36" s="3"/>
      <c r="L36" s="3"/>
      <c r="M36" s="3"/>
      <c r="N36" s="3"/>
      <c r="O36" s="3"/>
      <c r="P36" s="3"/>
      <c r="Q36" s="3"/>
      <c r="R36" s="3"/>
      <c r="S36" s="3"/>
      <c r="T36" s="3"/>
      <c r="U36" s="3"/>
      <c r="V36" s="3"/>
      <c r="W36" s="3"/>
      <c r="X36" s="3"/>
      <c r="Y36" s="3"/>
    </row>
    <row r="37" spans="1:25" ht="15.75" customHeight="1">
      <c r="A37" s="3"/>
      <c r="B37" s="3"/>
      <c r="C37" s="3"/>
      <c r="D37" s="3"/>
      <c r="E37" s="3"/>
      <c r="F37" s="3"/>
      <c r="G37" s="3"/>
      <c r="H37" s="3"/>
      <c r="I37" s="3"/>
      <c r="J37" s="3"/>
      <c r="K37" s="3"/>
      <c r="L37" s="3"/>
      <c r="M37" s="3"/>
      <c r="N37" s="3"/>
      <c r="O37" s="3"/>
      <c r="P37" s="3"/>
      <c r="Q37" s="3"/>
      <c r="R37" s="3"/>
      <c r="S37" s="3"/>
      <c r="T37" s="3"/>
      <c r="U37" s="3"/>
      <c r="V37" s="3"/>
      <c r="W37" s="3"/>
      <c r="X37" s="3"/>
      <c r="Y37" s="3"/>
    </row>
    <row r="38" spans="1:25" ht="15.75" customHeight="1">
      <c r="A38" s="3"/>
      <c r="B38" s="3"/>
      <c r="C38" s="3"/>
      <c r="D38" s="3"/>
      <c r="E38" s="3"/>
      <c r="F38" s="3"/>
      <c r="G38" s="3"/>
      <c r="H38" s="3"/>
      <c r="I38" s="3"/>
      <c r="J38" s="3"/>
      <c r="K38" s="3"/>
      <c r="L38" s="3"/>
      <c r="M38" s="3"/>
      <c r="N38" s="3"/>
      <c r="O38" s="3"/>
      <c r="P38" s="3"/>
      <c r="Q38" s="3"/>
      <c r="R38" s="3"/>
      <c r="S38" s="3"/>
      <c r="T38" s="3"/>
      <c r="U38" s="3"/>
      <c r="V38" s="3"/>
      <c r="W38" s="3"/>
      <c r="X38" s="3"/>
      <c r="Y38" s="3"/>
    </row>
    <row r="39" spans="1:25" ht="15.75" customHeight="1">
      <c r="A39" s="3"/>
      <c r="B39" s="3"/>
      <c r="C39" s="3"/>
      <c r="D39" s="3"/>
      <c r="E39" s="3"/>
      <c r="F39" s="3"/>
      <c r="G39" s="3"/>
      <c r="H39" s="3"/>
      <c r="I39" s="3"/>
      <c r="J39" s="3"/>
      <c r="K39" s="3"/>
      <c r="L39" s="3"/>
      <c r="M39" s="3"/>
      <c r="N39" s="3"/>
      <c r="O39" s="3"/>
      <c r="P39" s="3"/>
      <c r="Q39" s="3"/>
      <c r="R39" s="3"/>
      <c r="S39" s="3"/>
      <c r="T39" s="3"/>
      <c r="U39" s="3"/>
      <c r="V39" s="3"/>
      <c r="W39" s="3"/>
      <c r="X39" s="3"/>
      <c r="Y39" s="3"/>
    </row>
    <row r="40" spans="1:25" ht="15.75" customHeight="1">
      <c r="A40" s="3"/>
      <c r="B40" s="3"/>
      <c r="C40" s="3"/>
      <c r="D40" s="3"/>
      <c r="E40" s="3"/>
      <c r="F40" s="3"/>
      <c r="G40" s="3"/>
      <c r="H40" s="3"/>
      <c r="I40" s="3"/>
      <c r="J40" s="3"/>
      <c r="K40" s="3"/>
      <c r="L40" s="3"/>
      <c r="M40" s="3"/>
      <c r="N40" s="3"/>
      <c r="O40" s="3"/>
      <c r="P40" s="3"/>
      <c r="Q40" s="3"/>
      <c r="R40" s="3"/>
      <c r="S40" s="3"/>
      <c r="T40" s="3"/>
      <c r="U40" s="3"/>
      <c r="V40" s="3"/>
      <c r="W40" s="3"/>
      <c r="X40" s="3"/>
      <c r="Y40" s="3"/>
    </row>
    <row r="41" spans="1:25" ht="15.75" customHeight="1">
      <c r="A41" s="3"/>
      <c r="B41" s="3"/>
      <c r="C41" s="3"/>
      <c r="D41" s="3"/>
      <c r="E41" s="3"/>
      <c r="F41" s="3"/>
      <c r="G41" s="3"/>
      <c r="H41" s="3"/>
      <c r="I41" s="3"/>
      <c r="J41" s="3"/>
      <c r="K41" s="3"/>
      <c r="L41" s="3"/>
      <c r="M41" s="3"/>
      <c r="N41" s="3"/>
      <c r="O41" s="3"/>
      <c r="P41" s="3"/>
      <c r="Q41" s="3"/>
      <c r="R41" s="3"/>
      <c r="S41" s="3"/>
      <c r="T41" s="3"/>
      <c r="U41" s="3"/>
      <c r="V41" s="3"/>
      <c r="W41" s="3"/>
      <c r="X41" s="3"/>
      <c r="Y41" s="3"/>
    </row>
    <row r="42" spans="1:25" ht="15.75" customHeight="1">
      <c r="A42" s="3"/>
      <c r="B42" s="3"/>
      <c r="C42" s="3"/>
      <c r="D42" s="3"/>
      <c r="E42" s="3"/>
      <c r="F42" s="3"/>
      <c r="G42" s="3"/>
      <c r="H42" s="3"/>
      <c r="I42" s="3"/>
      <c r="J42" s="3"/>
      <c r="K42" s="3"/>
      <c r="L42" s="3"/>
      <c r="M42" s="3"/>
      <c r="N42" s="3"/>
      <c r="O42" s="3"/>
      <c r="P42" s="3"/>
      <c r="Q42" s="3"/>
      <c r="R42" s="3"/>
      <c r="S42" s="3"/>
      <c r="T42" s="3"/>
      <c r="U42" s="3"/>
      <c r="V42" s="3"/>
      <c r="W42" s="3"/>
      <c r="X42" s="3"/>
      <c r="Y42" s="3"/>
    </row>
    <row r="43" spans="1:25" ht="15.75" customHeight="1">
      <c r="A43" s="3"/>
      <c r="B43" s="3"/>
      <c r="C43" s="3"/>
      <c r="D43" s="3"/>
      <c r="E43" s="3"/>
      <c r="F43" s="3"/>
      <c r="G43" s="3"/>
      <c r="H43" s="3"/>
      <c r="I43" s="3"/>
      <c r="J43" s="3"/>
      <c r="K43" s="3"/>
      <c r="L43" s="3"/>
      <c r="M43" s="3"/>
      <c r="N43" s="3"/>
      <c r="O43" s="3"/>
      <c r="P43" s="3"/>
      <c r="Q43" s="3"/>
      <c r="R43" s="3"/>
      <c r="S43" s="3"/>
      <c r="T43" s="3"/>
      <c r="U43" s="3"/>
      <c r="V43" s="3"/>
      <c r="W43" s="3"/>
      <c r="X43" s="3"/>
      <c r="Y43" s="3"/>
    </row>
    <row r="44" spans="1:25" ht="15.75" customHeight="1">
      <c r="A44" s="3"/>
      <c r="B44" s="3"/>
      <c r="C44" s="3"/>
      <c r="D44" s="3"/>
      <c r="E44" s="3"/>
      <c r="F44" s="3"/>
      <c r="G44" s="3"/>
      <c r="H44" s="3"/>
      <c r="I44" s="3"/>
      <c r="J44" s="3"/>
      <c r="K44" s="3"/>
      <c r="L44" s="3"/>
      <c r="M44" s="3"/>
      <c r="N44" s="3"/>
      <c r="O44" s="3"/>
      <c r="P44" s="3"/>
      <c r="Q44" s="3"/>
      <c r="R44" s="3"/>
      <c r="S44" s="3"/>
      <c r="T44" s="3"/>
      <c r="U44" s="3"/>
      <c r="V44" s="3"/>
      <c r="W44" s="3"/>
      <c r="X44" s="3"/>
      <c r="Y44" s="3"/>
    </row>
    <row r="45" spans="1:25" ht="15.75" customHeight="1">
      <c r="A45" s="3"/>
      <c r="B45" s="3"/>
      <c r="C45" s="3"/>
      <c r="D45" s="3"/>
      <c r="E45" s="3"/>
      <c r="F45" s="3"/>
      <c r="G45" s="3"/>
      <c r="H45" s="3"/>
      <c r="I45" s="3"/>
      <c r="J45" s="3"/>
      <c r="K45" s="3"/>
      <c r="L45" s="3"/>
      <c r="M45" s="3"/>
      <c r="N45" s="3"/>
      <c r="O45" s="3"/>
      <c r="P45" s="3"/>
      <c r="Q45" s="3"/>
      <c r="R45" s="3"/>
      <c r="S45" s="3"/>
      <c r="T45" s="3"/>
      <c r="U45" s="3"/>
      <c r="V45" s="3"/>
      <c r="W45" s="3"/>
      <c r="X45" s="3"/>
      <c r="Y45" s="3"/>
    </row>
    <row r="46" spans="1:25" ht="15.75" customHeight="1">
      <c r="A46" s="3"/>
      <c r="B46" s="3"/>
      <c r="C46" s="3"/>
      <c r="D46" s="3"/>
      <c r="E46" s="3"/>
      <c r="F46" s="3"/>
      <c r="G46" s="3"/>
      <c r="H46" s="3"/>
      <c r="I46" s="3"/>
      <c r="J46" s="3"/>
      <c r="K46" s="3"/>
      <c r="L46" s="3"/>
      <c r="M46" s="3"/>
      <c r="N46" s="3"/>
      <c r="O46" s="3"/>
      <c r="P46" s="3"/>
      <c r="Q46" s="3"/>
      <c r="R46" s="3"/>
      <c r="S46" s="3"/>
      <c r="T46" s="3"/>
      <c r="U46" s="3"/>
      <c r="V46" s="3"/>
      <c r="W46" s="3"/>
      <c r="X46" s="3"/>
      <c r="Y46" s="3"/>
    </row>
    <row r="47" spans="1:25" ht="15.75" customHeight="1">
      <c r="A47" s="3"/>
      <c r="B47" s="3"/>
      <c r="C47" s="3"/>
      <c r="D47" s="3"/>
      <c r="E47" s="3"/>
      <c r="F47" s="3"/>
      <c r="G47" s="3"/>
      <c r="H47" s="3"/>
      <c r="I47" s="3"/>
      <c r="J47" s="3"/>
      <c r="K47" s="3"/>
      <c r="L47" s="3"/>
      <c r="M47" s="3"/>
      <c r="N47" s="3"/>
      <c r="O47" s="3"/>
      <c r="P47" s="3"/>
      <c r="Q47" s="3"/>
      <c r="R47" s="3"/>
      <c r="S47" s="3"/>
      <c r="T47" s="3"/>
      <c r="U47" s="3"/>
      <c r="V47" s="3"/>
      <c r="W47" s="3"/>
      <c r="X47" s="3"/>
      <c r="Y47" s="3"/>
    </row>
    <row r="48" spans="1:25" ht="15.75" customHeight="1">
      <c r="A48" s="3"/>
      <c r="B48" s="3"/>
      <c r="C48" s="3"/>
      <c r="D48" s="3"/>
      <c r="E48" s="3"/>
      <c r="F48" s="3"/>
      <c r="G48" s="3"/>
      <c r="H48" s="3"/>
      <c r="I48" s="3"/>
      <c r="J48" s="3"/>
      <c r="K48" s="3"/>
      <c r="L48" s="3"/>
      <c r="M48" s="3"/>
      <c r="N48" s="3"/>
      <c r="O48" s="3"/>
      <c r="P48" s="3"/>
      <c r="Q48" s="3"/>
      <c r="R48" s="3"/>
      <c r="S48" s="3"/>
      <c r="T48" s="3"/>
      <c r="U48" s="3"/>
      <c r="V48" s="3"/>
      <c r="W48" s="3"/>
      <c r="X48" s="3"/>
      <c r="Y48" s="3"/>
    </row>
    <row r="49" spans="1:25" ht="15.75" customHeight="1">
      <c r="A49" s="3"/>
      <c r="B49" s="3"/>
      <c r="C49" s="3"/>
      <c r="D49" s="3"/>
      <c r="E49" s="3"/>
      <c r="F49" s="3"/>
      <c r="G49" s="3"/>
      <c r="H49" s="3"/>
      <c r="I49" s="3"/>
      <c r="J49" s="3"/>
      <c r="K49" s="3"/>
      <c r="L49" s="3"/>
      <c r="M49" s="3"/>
      <c r="N49" s="3"/>
      <c r="O49" s="3"/>
      <c r="P49" s="3"/>
      <c r="Q49" s="3"/>
      <c r="R49" s="3"/>
      <c r="S49" s="3"/>
      <c r="T49" s="3"/>
      <c r="U49" s="3"/>
      <c r="V49" s="3"/>
      <c r="W49" s="3"/>
      <c r="X49" s="3"/>
      <c r="Y49" s="3"/>
    </row>
    <row r="50" spans="1:25" ht="15.75" customHeight="1">
      <c r="A50" s="3"/>
      <c r="B50" s="3"/>
      <c r="C50" s="3"/>
      <c r="D50" s="3"/>
      <c r="E50" s="3"/>
      <c r="F50" s="3"/>
      <c r="G50" s="3"/>
      <c r="H50" s="3"/>
      <c r="I50" s="3"/>
      <c r="J50" s="3"/>
      <c r="K50" s="3"/>
      <c r="L50" s="3"/>
      <c r="M50" s="3"/>
      <c r="N50" s="3"/>
      <c r="O50" s="3"/>
      <c r="P50" s="3"/>
      <c r="Q50" s="3"/>
      <c r="R50" s="3"/>
      <c r="S50" s="3"/>
      <c r="T50" s="3"/>
      <c r="U50" s="3"/>
      <c r="V50" s="3"/>
      <c r="W50" s="3"/>
      <c r="X50" s="3"/>
      <c r="Y50" s="3"/>
    </row>
    <row r="51" spans="1:25" ht="15.75" customHeight="1">
      <c r="A51" s="3"/>
      <c r="B51" s="3"/>
      <c r="C51" s="3"/>
      <c r="D51" s="3"/>
      <c r="E51" s="3"/>
      <c r="F51" s="3"/>
      <c r="G51" s="3"/>
      <c r="H51" s="3"/>
      <c r="I51" s="3"/>
      <c r="J51" s="3"/>
      <c r="K51" s="3"/>
      <c r="L51" s="3"/>
      <c r="M51" s="3"/>
      <c r="N51" s="3"/>
      <c r="O51" s="3"/>
      <c r="P51" s="3"/>
      <c r="Q51" s="3"/>
      <c r="R51" s="3"/>
      <c r="S51" s="3"/>
      <c r="T51" s="3"/>
      <c r="U51" s="3"/>
      <c r="V51" s="3"/>
      <c r="W51" s="3"/>
      <c r="X51" s="3"/>
      <c r="Y51" s="3"/>
    </row>
    <row r="52" spans="1:25" ht="15.75" customHeight="1">
      <c r="A52" s="3"/>
      <c r="B52" s="3"/>
      <c r="C52" s="3"/>
      <c r="D52" s="3"/>
      <c r="E52" s="3"/>
      <c r="F52" s="3"/>
      <c r="G52" s="3"/>
      <c r="H52" s="3"/>
      <c r="I52" s="3"/>
      <c r="J52" s="3"/>
      <c r="K52" s="3"/>
      <c r="L52" s="3"/>
      <c r="M52" s="3"/>
      <c r="N52" s="3"/>
      <c r="O52" s="3"/>
      <c r="P52" s="3"/>
      <c r="Q52" s="3"/>
      <c r="R52" s="3"/>
      <c r="S52" s="3"/>
      <c r="T52" s="3"/>
      <c r="U52" s="3"/>
      <c r="V52" s="3"/>
      <c r="W52" s="3"/>
      <c r="X52" s="3"/>
      <c r="Y52" s="3"/>
    </row>
    <row r="53" spans="1:25" ht="15.75" customHeight="1">
      <c r="A53" s="3"/>
      <c r="B53" s="3"/>
      <c r="C53" s="3"/>
      <c r="D53" s="3"/>
      <c r="E53" s="3"/>
      <c r="F53" s="3"/>
      <c r="G53" s="3"/>
      <c r="H53" s="3"/>
      <c r="I53" s="3"/>
      <c r="J53" s="3"/>
      <c r="K53" s="3"/>
      <c r="L53" s="3"/>
      <c r="M53" s="3"/>
      <c r="N53" s="3"/>
      <c r="O53" s="3"/>
      <c r="P53" s="3"/>
      <c r="Q53" s="3"/>
      <c r="R53" s="3"/>
      <c r="S53" s="3"/>
      <c r="T53" s="3"/>
      <c r="U53" s="3"/>
      <c r="V53" s="3"/>
      <c r="W53" s="3"/>
      <c r="X53" s="3"/>
      <c r="Y53" s="3"/>
    </row>
    <row r="54" spans="1:25" ht="15.75" customHeight="1">
      <c r="A54" s="3"/>
      <c r="B54" s="3"/>
      <c r="C54" s="3"/>
      <c r="D54" s="3"/>
      <c r="E54" s="3"/>
      <c r="F54" s="3"/>
      <c r="G54" s="3"/>
      <c r="H54" s="3"/>
      <c r="I54" s="3"/>
      <c r="J54" s="3"/>
      <c r="K54" s="3"/>
      <c r="L54" s="3"/>
      <c r="M54" s="3"/>
      <c r="N54" s="3"/>
      <c r="O54" s="3"/>
      <c r="P54" s="3"/>
      <c r="Q54" s="3"/>
      <c r="R54" s="3"/>
      <c r="S54" s="3"/>
      <c r="T54" s="3"/>
      <c r="U54" s="3"/>
      <c r="V54" s="3"/>
      <c r="W54" s="3"/>
      <c r="X54" s="3"/>
      <c r="Y54" s="3"/>
    </row>
    <row r="55" spans="1:25" ht="15.75" customHeight="1">
      <c r="A55" s="3"/>
      <c r="B55" s="3"/>
      <c r="C55" s="3"/>
      <c r="D55" s="3"/>
      <c r="E55" s="3"/>
      <c r="F55" s="3"/>
      <c r="G55" s="3"/>
      <c r="H55" s="3"/>
      <c r="I55" s="3"/>
      <c r="J55" s="3"/>
      <c r="K55" s="3"/>
      <c r="L55" s="3"/>
      <c r="M55" s="3"/>
      <c r="N55" s="3"/>
      <c r="O55" s="3"/>
      <c r="P55" s="3"/>
      <c r="Q55" s="3"/>
      <c r="R55" s="3"/>
      <c r="S55" s="3"/>
      <c r="T55" s="3"/>
      <c r="U55" s="3"/>
      <c r="V55" s="3"/>
      <c r="W55" s="3"/>
      <c r="X55" s="3"/>
      <c r="Y55" s="3"/>
    </row>
    <row r="56" spans="1:25" ht="15.75" customHeight="1">
      <c r="A56" s="3"/>
      <c r="B56" s="3"/>
      <c r="C56" s="3"/>
      <c r="D56" s="3"/>
      <c r="E56" s="3"/>
      <c r="F56" s="3"/>
      <c r="G56" s="3"/>
      <c r="H56" s="3"/>
      <c r="I56" s="3"/>
      <c r="J56" s="3"/>
      <c r="K56" s="3"/>
      <c r="L56" s="3"/>
      <c r="M56" s="3"/>
      <c r="N56" s="3"/>
      <c r="O56" s="3"/>
      <c r="P56" s="3"/>
      <c r="Q56" s="3"/>
      <c r="R56" s="3"/>
      <c r="S56" s="3"/>
      <c r="T56" s="3"/>
      <c r="U56" s="3"/>
      <c r="V56" s="3"/>
      <c r="W56" s="3"/>
      <c r="X56" s="3"/>
      <c r="Y56" s="3"/>
    </row>
    <row r="57" spans="1:25" ht="15.75" customHeight="1">
      <c r="A57" s="3"/>
      <c r="B57" s="3"/>
      <c r="C57" s="3"/>
      <c r="D57" s="3"/>
      <c r="E57" s="3"/>
      <c r="F57" s="3"/>
      <c r="G57" s="3"/>
      <c r="H57" s="3"/>
      <c r="I57" s="3"/>
      <c r="J57" s="3"/>
      <c r="K57" s="3"/>
      <c r="L57" s="3"/>
      <c r="M57" s="3"/>
      <c r="N57" s="3"/>
      <c r="O57" s="3"/>
      <c r="P57" s="3"/>
      <c r="Q57" s="3"/>
      <c r="R57" s="3"/>
      <c r="S57" s="3"/>
      <c r="T57" s="3"/>
      <c r="U57" s="3"/>
      <c r="V57" s="3"/>
      <c r="W57" s="3"/>
      <c r="X57" s="3"/>
      <c r="Y57" s="3"/>
    </row>
    <row r="58" spans="1:25" ht="15.75" customHeight="1">
      <c r="A58" s="3"/>
      <c r="B58" s="3"/>
      <c r="C58" s="3"/>
      <c r="D58" s="3"/>
      <c r="E58" s="3"/>
      <c r="F58" s="3"/>
      <c r="G58" s="3"/>
      <c r="H58" s="3"/>
      <c r="I58" s="3"/>
      <c r="J58" s="3"/>
      <c r="K58" s="3"/>
      <c r="L58" s="3"/>
      <c r="M58" s="3"/>
      <c r="N58" s="3"/>
      <c r="O58" s="3"/>
      <c r="P58" s="3"/>
      <c r="Q58" s="3"/>
      <c r="R58" s="3"/>
      <c r="S58" s="3"/>
      <c r="T58" s="3"/>
      <c r="U58" s="3"/>
      <c r="V58" s="3"/>
      <c r="W58" s="3"/>
      <c r="X58" s="3"/>
      <c r="Y58" s="3"/>
    </row>
    <row r="59" spans="1:25" ht="15.75" customHeight="1">
      <c r="A59" s="3"/>
      <c r="B59" s="3"/>
      <c r="C59" s="3"/>
      <c r="D59" s="3"/>
      <c r="E59" s="3"/>
      <c r="F59" s="3"/>
      <c r="G59" s="3"/>
      <c r="H59" s="3"/>
      <c r="I59" s="3"/>
      <c r="J59" s="3"/>
      <c r="K59" s="3"/>
      <c r="L59" s="3"/>
      <c r="M59" s="3"/>
      <c r="N59" s="3"/>
      <c r="O59" s="3"/>
      <c r="P59" s="3"/>
      <c r="Q59" s="3"/>
      <c r="R59" s="3"/>
      <c r="S59" s="3"/>
      <c r="T59" s="3"/>
      <c r="U59" s="3"/>
      <c r="V59" s="3"/>
      <c r="W59" s="3"/>
      <c r="X59" s="3"/>
      <c r="Y59" s="3"/>
    </row>
    <row r="60" spans="1:25" ht="15.75" customHeight="1">
      <c r="A60" s="3"/>
      <c r="B60" s="3"/>
      <c r="C60" s="3"/>
      <c r="D60" s="3"/>
      <c r="E60" s="3"/>
      <c r="F60" s="3"/>
      <c r="G60" s="3"/>
      <c r="H60" s="3"/>
      <c r="I60" s="3"/>
      <c r="J60" s="3"/>
      <c r="K60" s="3"/>
      <c r="L60" s="3"/>
      <c r="M60" s="3"/>
      <c r="N60" s="3"/>
      <c r="O60" s="3"/>
      <c r="P60" s="3"/>
      <c r="Q60" s="3"/>
      <c r="R60" s="3"/>
      <c r="S60" s="3"/>
      <c r="T60" s="3"/>
      <c r="U60" s="3"/>
      <c r="V60" s="3"/>
      <c r="W60" s="3"/>
      <c r="X60" s="3"/>
      <c r="Y60" s="3"/>
    </row>
    <row r="61" spans="1:25" ht="15.75" customHeight="1">
      <c r="A61" s="3"/>
      <c r="B61" s="3"/>
      <c r="C61" s="3"/>
      <c r="D61" s="3"/>
      <c r="E61" s="3"/>
      <c r="F61" s="3"/>
      <c r="G61" s="3"/>
      <c r="H61" s="3"/>
      <c r="I61" s="3"/>
      <c r="J61" s="3"/>
      <c r="K61" s="3"/>
      <c r="L61" s="3"/>
      <c r="M61" s="3"/>
      <c r="N61" s="3"/>
      <c r="O61" s="3"/>
      <c r="P61" s="3"/>
      <c r="Q61" s="3"/>
      <c r="R61" s="3"/>
      <c r="S61" s="3"/>
      <c r="T61" s="3"/>
      <c r="U61" s="3"/>
      <c r="V61" s="3"/>
      <c r="W61" s="3"/>
      <c r="X61" s="3"/>
      <c r="Y61" s="3"/>
    </row>
    <row r="62" spans="1:25" ht="15.75" customHeight="1">
      <c r="A62" s="3"/>
      <c r="B62" s="3"/>
      <c r="C62" s="3"/>
      <c r="D62" s="3"/>
      <c r="E62" s="3"/>
      <c r="F62" s="3"/>
      <c r="G62" s="3"/>
      <c r="H62" s="3"/>
      <c r="I62" s="3"/>
      <c r="J62" s="3"/>
      <c r="K62" s="3"/>
      <c r="L62" s="3"/>
      <c r="M62" s="3"/>
      <c r="N62" s="3"/>
      <c r="O62" s="3"/>
      <c r="P62" s="3"/>
      <c r="Q62" s="3"/>
      <c r="R62" s="3"/>
      <c r="S62" s="3"/>
      <c r="T62" s="3"/>
      <c r="U62" s="3"/>
      <c r="V62" s="3"/>
      <c r="W62" s="3"/>
      <c r="X62" s="3"/>
      <c r="Y62" s="3"/>
    </row>
    <row r="63" spans="1:25" ht="15.75" customHeight="1">
      <c r="A63" s="3"/>
      <c r="B63" s="3"/>
      <c r="C63" s="3"/>
      <c r="D63" s="3"/>
      <c r="E63" s="3"/>
      <c r="F63" s="3"/>
      <c r="G63" s="3"/>
      <c r="H63" s="3"/>
      <c r="I63" s="3"/>
      <c r="J63" s="3"/>
      <c r="K63" s="3"/>
      <c r="L63" s="3"/>
      <c r="M63" s="3"/>
      <c r="N63" s="3"/>
      <c r="O63" s="3"/>
      <c r="P63" s="3"/>
      <c r="Q63" s="3"/>
      <c r="R63" s="3"/>
      <c r="S63" s="3"/>
      <c r="T63" s="3"/>
      <c r="U63" s="3"/>
      <c r="V63" s="3"/>
      <c r="W63" s="3"/>
      <c r="X63" s="3"/>
      <c r="Y63" s="3"/>
    </row>
    <row r="64" spans="1:25" ht="15.75" customHeight="1">
      <c r="A64" s="3"/>
      <c r="B64" s="3"/>
      <c r="C64" s="3"/>
      <c r="D64" s="3"/>
      <c r="E64" s="3"/>
      <c r="F64" s="3"/>
      <c r="G64" s="3"/>
      <c r="H64" s="3"/>
      <c r="I64" s="3"/>
      <c r="J64" s="3"/>
      <c r="K64" s="3"/>
      <c r="L64" s="3"/>
      <c r="M64" s="3"/>
      <c r="N64" s="3"/>
      <c r="O64" s="3"/>
      <c r="P64" s="3"/>
      <c r="Q64" s="3"/>
      <c r="R64" s="3"/>
      <c r="S64" s="3"/>
      <c r="T64" s="3"/>
      <c r="U64" s="3"/>
      <c r="V64" s="3"/>
      <c r="W64" s="3"/>
      <c r="X64" s="3"/>
      <c r="Y64" s="3"/>
    </row>
    <row r="65" spans="1:25" ht="15.75" customHeight="1">
      <c r="A65" s="3"/>
      <c r="B65" s="3"/>
      <c r="C65" s="3"/>
      <c r="D65" s="3"/>
      <c r="E65" s="3"/>
      <c r="F65" s="3"/>
      <c r="G65" s="3"/>
      <c r="H65" s="3"/>
      <c r="I65" s="3"/>
      <c r="J65" s="3"/>
      <c r="K65" s="3"/>
      <c r="L65" s="3"/>
      <c r="M65" s="3"/>
      <c r="N65" s="3"/>
      <c r="O65" s="3"/>
      <c r="P65" s="3"/>
      <c r="Q65" s="3"/>
      <c r="R65" s="3"/>
      <c r="S65" s="3"/>
      <c r="T65" s="3"/>
      <c r="U65" s="3"/>
      <c r="V65" s="3"/>
      <c r="W65" s="3"/>
      <c r="X65" s="3"/>
      <c r="Y65" s="3"/>
    </row>
    <row r="66" spans="1:25" ht="15.75" customHeight="1">
      <c r="A66" s="3"/>
      <c r="B66" s="3"/>
      <c r="C66" s="3"/>
      <c r="D66" s="3"/>
      <c r="E66" s="3"/>
      <c r="F66" s="3"/>
      <c r="G66" s="3"/>
      <c r="H66" s="3"/>
      <c r="I66" s="3"/>
      <c r="J66" s="3"/>
      <c r="K66" s="3"/>
      <c r="L66" s="3"/>
      <c r="M66" s="3"/>
      <c r="N66" s="3"/>
      <c r="O66" s="3"/>
      <c r="P66" s="3"/>
      <c r="Q66" s="3"/>
      <c r="R66" s="3"/>
      <c r="S66" s="3"/>
      <c r="T66" s="3"/>
      <c r="U66" s="3"/>
      <c r="V66" s="3"/>
      <c r="W66" s="3"/>
      <c r="X66" s="3"/>
      <c r="Y66" s="3"/>
    </row>
    <row r="67" spans="1:25" ht="15.75" customHeight="1">
      <c r="A67" s="3"/>
      <c r="B67" s="3"/>
      <c r="C67" s="3"/>
      <c r="D67" s="3"/>
      <c r="E67" s="3"/>
      <c r="F67" s="3"/>
      <c r="G67" s="3"/>
      <c r="H67" s="3"/>
      <c r="I67" s="3"/>
      <c r="J67" s="3"/>
      <c r="K67" s="3"/>
      <c r="L67" s="3"/>
      <c r="M67" s="3"/>
      <c r="N67" s="3"/>
      <c r="O67" s="3"/>
      <c r="P67" s="3"/>
      <c r="Q67" s="3"/>
      <c r="R67" s="3"/>
      <c r="S67" s="3"/>
      <c r="T67" s="3"/>
      <c r="U67" s="3"/>
      <c r="V67" s="3"/>
      <c r="W67" s="3"/>
      <c r="X67" s="3"/>
      <c r="Y67" s="3"/>
    </row>
    <row r="68" spans="1:25" ht="15.75" customHeight="1">
      <c r="A68" s="3"/>
      <c r="B68" s="3"/>
      <c r="C68" s="3"/>
      <c r="D68" s="3"/>
      <c r="E68" s="3"/>
      <c r="F68" s="3"/>
      <c r="G68" s="3"/>
      <c r="H68" s="3"/>
      <c r="I68" s="3"/>
      <c r="J68" s="3"/>
      <c r="K68" s="3"/>
      <c r="L68" s="3"/>
      <c r="M68" s="3"/>
      <c r="N68" s="3"/>
      <c r="O68" s="3"/>
      <c r="P68" s="3"/>
      <c r="Q68" s="3"/>
      <c r="R68" s="3"/>
      <c r="S68" s="3"/>
      <c r="T68" s="3"/>
      <c r="U68" s="3"/>
      <c r="V68" s="3"/>
      <c r="W68" s="3"/>
      <c r="X68" s="3"/>
      <c r="Y68" s="3"/>
    </row>
    <row r="69" spans="1:25" ht="15.75" customHeight="1">
      <c r="A69" s="3"/>
      <c r="B69" s="3"/>
      <c r="C69" s="3"/>
      <c r="D69" s="3"/>
      <c r="E69" s="3"/>
      <c r="F69" s="3"/>
      <c r="G69" s="3"/>
      <c r="H69" s="3"/>
      <c r="I69" s="3"/>
      <c r="J69" s="3"/>
      <c r="K69" s="3"/>
      <c r="L69" s="3"/>
      <c r="M69" s="3"/>
      <c r="N69" s="3"/>
      <c r="O69" s="3"/>
      <c r="P69" s="3"/>
      <c r="Q69" s="3"/>
      <c r="R69" s="3"/>
      <c r="S69" s="3"/>
      <c r="T69" s="3"/>
      <c r="U69" s="3"/>
      <c r="V69" s="3"/>
      <c r="W69" s="3"/>
      <c r="X69" s="3"/>
      <c r="Y69" s="3"/>
    </row>
    <row r="70" spans="1:25" ht="15.75" customHeight="1">
      <c r="A70" s="3"/>
      <c r="B70" s="3"/>
      <c r="C70" s="3"/>
      <c r="D70" s="3"/>
      <c r="E70" s="3"/>
      <c r="F70" s="3"/>
      <c r="G70" s="3"/>
      <c r="H70" s="3"/>
      <c r="I70" s="3"/>
      <c r="J70" s="3"/>
      <c r="K70" s="3"/>
      <c r="L70" s="3"/>
      <c r="M70" s="3"/>
      <c r="N70" s="3"/>
      <c r="O70" s="3"/>
      <c r="P70" s="3"/>
      <c r="Q70" s="3"/>
      <c r="R70" s="3"/>
      <c r="S70" s="3"/>
      <c r="T70" s="3"/>
      <c r="U70" s="3"/>
      <c r="V70" s="3"/>
      <c r="W70" s="3"/>
      <c r="X70" s="3"/>
      <c r="Y70" s="3"/>
    </row>
    <row r="71" spans="1:25" ht="15.75" customHeight="1">
      <c r="A71" s="3"/>
      <c r="B71" s="3"/>
      <c r="C71" s="3"/>
      <c r="D71" s="3"/>
      <c r="E71" s="3"/>
      <c r="F71" s="3"/>
      <c r="G71" s="3"/>
      <c r="H71" s="3"/>
      <c r="I71" s="3"/>
      <c r="J71" s="3"/>
      <c r="K71" s="3"/>
      <c r="L71" s="3"/>
      <c r="M71" s="3"/>
      <c r="N71" s="3"/>
      <c r="O71" s="3"/>
      <c r="P71" s="3"/>
      <c r="Q71" s="3"/>
      <c r="R71" s="3"/>
      <c r="S71" s="3"/>
      <c r="T71" s="3"/>
      <c r="U71" s="3"/>
      <c r="V71" s="3"/>
      <c r="W71" s="3"/>
      <c r="X71" s="3"/>
      <c r="Y71" s="3"/>
    </row>
    <row r="72" spans="1:25" ht="15.75" customHeight="1">
      <c r="A72" s="3"/>
      <c r="B72" s="3"/>
      <c r="C72" s="3"/>
      <c r="D72" s="3"/>
      <c r="E72" s="3"/>
      <c r="F72" s="3"/>
      <c r="G72" s="3"/>
      <c r="H72" s="3"/>
      <c r="I72" s="3"/>
      <c r="J72" s="3"/>
      <c r="K72" s="3"/>
      <c r="L72" s="3"/>
      <c r="M72" s="3"/>
      <c r="N72" s="3"/>
      <c r="O72" s="3"/>
      <c r="P72" s="3"/>
      <c r="Q72" s="3"/>
      <c r="R72" s="3"/>
      <c r="S72" s="3"/>
      <c r="T72" s="3"/>
      <c r="U72" s="3"/>
      <c r="V72" s="3"/>
      <c r="W72" s="3"/>
      <c r="X72" s="3"/>
      <c r="Y72" s="3"/>
    </row>
    <row r="73" spans="1:25" ht="15.75" customHeight="1">
      <c r="A73" s="3"/>
      <c r="B73" s="3"/>
      <c r="C73" s="3"/>
      <c r="D73" s="3"/>
      <c r="E73" s="3"/>
      <c r="F73" s="3"/>
      <c r="G73" s="3"/>
      <c r="H73" s="3"/>
      <c r="I73" s="3"/>
      <c r="J73" s="3"/>
      <c r="K73" s="3"/>
      <c r="L73" s="3"/>
      <c r="M73" s="3"/>
      <c r="N73" s="3"/>
      <c r="O73" s="3"/>
      <c r="P73" s="3"/>
      <c r="Q73" s="3"/>
      <c r="R73" s="3"/>
      <c r="S73" s="3"/>
      <c r="T73" s="3"/>
      <c r="U73" s="3"/>
      <c r="V73" s="3"/>
      <c r="W73" s="3"/>
      <c r="X73" s="3"/>
      <c r="Y73" s="3"/>
    </row>
    <row r="74" spans="1:25" ht="15.75" customHeight="1">
      <c r="A74" s="3"/>
      <c r="B74" s="3"/>
      <c r="C74" s="3"/>
      <c r="D74" s="3"/>
      <c r="E74" s="3"/>
      <c r="F74" s="3"/>
      <c r="G74" s="3"/>
      <c r="H74" s="3"/>
      <c r="I74" s="3"/>
      <c r="J74" s="3"/>
      <c r="K74" s="3"/>
      <c r="L74" s="3"/>
      <c r="M74" s="3"/>
      <c r="N74" s="3"/>
      <c r="O74" s="3"/>
      <c r="P74" s="3"/>
      <c r="Q74" s="3"/>
      <c r="R74" s="3"/>
      <c r="S74" s="3"/>
      <c r="T74" s="3"/>
      <c r="U74" s="3"/>
      <c r="V74" s="3"/>
      <c r="W74" s="3"/>
      <c r="X74" s="3"/>
      <c r="Y74" s="3"/>
    </row>
    <row r="75" spans="1:25" ht="15.75" customHeight="1">
      <c r="A75" s="3"/>
      <c r="B75" s="3"/>
      <c r="C75" s="3"/>
      <c r="D75" s="3"/>
      <c r="E75" s="3"/>
      <c r="F75" s="3"/>
      <c r="G75" s="3"/>
      <c r="H75" s="3"/>
      <c r="I75" s="3"/>
      <c r="J75" s="3"/>
      <c r="K75" s="3"/>
      <c r="L75" s="3"/>
      <c r="M75" s="3"/>
      <c r="N75" s="3"/>
      <c r="O75" s="3"/>
      <c r="P75" s="3"/>
      <c r="Q75" s="3"/>
      <c r="R75" s="3"/>
      <c r="S75" s="3"/>
      <c r="T75" s="3"/>
      <c r="U75" s="3"/>
      <c r="V75" s="3"/>
      <c r="W75" s="3"/>
      <c r="X75" s="3"/>
      <c r="Y75" s="3"/>
    </row>
    <row r="76" spans="1:25" ht="15.75" customHeight="1">
      <c r="A76" s="3"/>
      <c r="B76" s="3"/>
      <c r="C76" s="3"/>
      <c r="D76" s="3"/>
      <c r="E76" s="3"/>
      <c r="F76" s="3"/>
      <c r="G76" s="3"/>
      <c r="H76" s="3"/>
      <c r="I76" s="3"/>
      <c r="J76" s="3"/>
      <c r="K76" s="3"/>
      <c r="L76" s="3"/>
      <c r="M76" s="3"/>
      <c r="N76" s="3"/>
      <c r="O76" s="3"/>
      <c r="P76" s="3"/>
      <c r="Q76" s="3"/>
      <c r="R76" s="3"/>
      <c r="S76" s="3"/>
      <c r="T76" s="3"/>
      <c r="U76" s="3"/>
      <c r="V76" s="3"/>
      <c r="W76" s="3"/>
      <c r="X76" s="3"/>
      <c r="Y76" s="3"/>
    </row>
    <row r="77" spans="1:25" ht="15.75" customHeight="1">
      <c r="A77" s="3"/>
      <c r="B77" s="3"/>
      <c r="C77" s="3"/>
      <c r="D77" s="3"/>
      <c r="E77" s="3"/>
      <c r="F77" s="3"/>
      <c r="G77" s="3"/>
      <c r="H77" s="3"/>
      <c r="I77" s="3"/>
      <c r="J77" s="3"/>
      <c r="K77" s="3"/>
      <c r="L77" s="3"/>
      <c r="M77" s="3"/>
      <c r="N77" s="3"/>
      <c r="O77" s="3"/>
      <c r="P77" s="3"/>
      <c r="Q77" s="3"/>
      <c r="R77" s="3"/>
      <c r="S77" s="3"/>
      <c r="T77" s="3"/>
      <c r="U77" s="3"/>
      <c r="V77" s="3"/>
      <c r="W77" s="3"/>
      <c r="X77" s="3"/>
      <c r="Y77" s="3"/>
    </row>
    <row r="78" spans="1:25" ht="15.75" customHeight="1">
      <c r="A78" s="3"/>
      <c r="B78" s="3"/>
      <c r="C78" s="3"/>
      <c r="D78" s="3"/>
      <c r="E78" s="3"/>
      <c r="F78" s="3"/>
      <c r="G78" s="3"/>
      <c r="H78" s="3"/>
      <c r="I78" s="3"/>
      <c r="J78" s="3"/>
      <c r="K78" s="3"/>
      <c r="L78" s="3"/>
      <c r="M78" s="3"/>
      <c r="N78" s="3"/>
      <c r="O78" s="3"/>
      <c r="P78" s="3"/>
      <c r="Q78" s="3"/>
      <c r="R78" s="3"/>
      <c r="S78" s="3"/>
      <c r="T78" s="3"/>
      <c r="U78" s="3"/>
      <c r="V78" s="3"/>
      <c r="W78" s="3"/>
      <c r="X78" s="3"/>
      <c r="Y78" s="3"/>
    </row>
    <row r="79" spans="1:25" ht="15.75" customHeight="1">
      <c r="A79" s="3"/>
      <c r="B79" s="3"/>
      <c r="C79" s="3"/>
      <c r="D79" s="3"/>
      <c r="E79" s="3"/>
      <c r="F79" s="3"/>
      <c r="G79" s="3"/>
      <c r="H79" s="3"/>
      <c r="I79" s="3"/>
      <c r="J79" s="3"/>
      <c r="K79" s="3"/>
      <c r="L79" s="3"/>
      <c r="M79" s="3"/>
      <c r="N79" s="3"/>
      <c r="O79" s="3"/>
      <c r="P79" s="3"/>
      <c r="Q79" s="3"/>
      <c r="R79" s="3"/>
      <c r="S79" s="3"/>
      <c r="T79" s="3"/>
      <c r="U79" s="3"/>
      <c r="V79" s="3"/>
      <c r="W79" s="3"/>
      <c r="X79" s="3"/>
      <c r="Y79" s="3"/>
    </row>
    <row r="80" spans="1:25" ht="15.75" customHeight="1">
      <c r="A80" s="3"/>
      <c r="B80" s="3"/>
      <c r="C80" s="3"/>
      <c r="D80" s="3"/>
      <c r="E80" s="3"/>
      <c r="F80" s="3"/>
      <c r="G80" s="3"/>
      <c r="H80" s="3"/>
      <c r="I80" s="3"/>
      <c r="J80" s="3"/>
      <c r="K80" s="3"/>
      <c r="L80" s="3"/>
      <c r="M80" s="3"/>
      <c r="N80" s="3"/>
      <c r="O80" s="3"/>
      <c r="P80" s="3"/>
      <c r="Q80" s="3"/>
      <c r="R80" s="3"/>
      <c r="S80" s="3"/>
      <c r="T80" s="3"/>
      <c r="U80" s="3"/>
      <c r="V80" s="3"/>
      <c r="W80" s="3"/>
      <c r="X80" s="3"/>
      <c r="Y80" s="3"/>
    </row>
    <row r="81" spans="1:25" ht="15.75" customHeight="1">
      <c r="A81" s="3"/>
      <c r="B81" s="3"/>
      <c r="C81" s="3"/>
      <c r="D81" s="3"/>
      <c r="E81" s="3"/>
      <c r="F81" s="3"/>
      <c r="G81" s="3"/>
      <c r="H81" s="3"/>
      <c r="I81" s="3"/>
      <c r="J81" s="3"/>
      <c r="K81" s="3"/>
      <c r="L81" s="3"/>
      <c r="M81" s="3"/>
      <c r="N81" s="3"/>
      <c r="O81" s="3"/>
      <c r="P81" s="3"/>
      <c r="Q81" s="3"/>
      <c r="R81" s="3"/>
      <c r="S81" s="3"/>
      <c r="T81" s="3"/>
      <c r="U81" s="3"/>
      <c r="V81" s="3"/>
      <c r="W81" s="3"/>
      <c r="X81" s="3"/>
      <c r="Y81" s="3"/>
    </row>
    <row r="82" spans="1:25" ht="15.75" customHeight="1">
      <c r="A82" s="3"/>
      <c r="B82" s="3"/>
      <c r="C82" s="3"/>
      <c r="D82" s="3"/>
      <c r="E82" s="3"/>
      <c r="F82" s="3"/>
      <c r="G82" s="3"/>
      <c r="H82" s="3"/>
      <c r="I82" s="3"/>
      <c r="J82" s="3"/>
      <c r="K82" s="3"/>
      <c r="L82" s="3"/>
      <c r="M82" s="3"/>
      <c r="N82" s="3"/>
      <c r="O82" s="3"/>
      <c r="P82" s="3"/>
      <c r="Q82" s="3"/>
      <c r="R82" s="3"/>
      <c r="S82" s="3"/>
      <c r="T82" s="3"/>
      <c r="U82" s="3"/>
      <c r="V82" s="3"/>
      <c r="W82" s="3"/>
      <c r="X82" s="3"/>
      <c r="Y82" s="3"/>
    </row>
    <row r="83" spans="1:25" ht="15.75" customHeight="1">
      <c r="A83" s="3"/>
      <c r="B83" s="3"/>
      <c r="C83" s="3"/>
      <c r="D83" s="3"/>
      <c r="E83" s="3"/>
      <c r="F83" s="3"/>
      <c r="G83" s="3"/>
      <c r="H83" s="3"/>
      <c r="I83" s="3"/>
      <c r="J83" s="3"/>
      <c r="K83" s="3"/>
      <c r="L83" s="3"/>
      <c r="M83" s="3"/>
      <c r="N83" s="3"/>
      <c r="O83" s="3"/>
      <c r="P83" s="3"/>
      <c r="Q83" s="3"/>
      <c r="R83" s="3"/>
      <c r="S83" s="3"/>
      <c r="T83" s="3"/>
      <c r="U83" s="3"/>
      <c r="V83" s="3"/>
      <c r="W83" s="3"/>
      <c r="X83" s="3"/>
      <c r="Y83" s="3"/>
    </row>
    <row r="84" spans="1:25" ht="15.75" customHeight="1">
      <c r="A84" s="3"/>
      <c r="B84" s="3"/>
      <c r="C84" s="3"/>
      <c r="D84" s="3"/>
      <c r="E84" s="3"/>
      <c r="F84" s="3"/>
      <c r="G84" s="3"/>
      <c r="H84" s="3"/>
      <c r="I84" s="3"/>
      <c r="J84" s="3"/>
      <c r="K84" s="3"/>
      <c r="L84" s="3"/>
      <c r="M84" s="3"/>
      <c r="N84" s="3"/>
      <c r="O84" s="3"/>
      <c r="P84" s="3"/>
      <c r="Q84" s="3"/>
      <c r="R84" s="3"/>
      <c r="S84" s="3"/>
      <c r="T84" s="3"/>
      <c r="U84" s="3"/>
      <c r="V84" s="3"/>
      <c r="W84" s="3"/>
      <c r="X84" s="3"/>
      <c r="Y84" s="3"/>
    </row>
    <row r="85" spans="1:25" ht="15.75" customHeight="1">
      <c r="A85" s="3"/>
      <c r="B85" s="3"/>
      <c r="C85" s="3"/>
      <c r="D85" s="3"/>
      <c r="E85" s="3"/>
      <c r="F85" s="3"/>
      <c r="G85" s="3"/>
      <c r="H85" s="3"/>
      <c r="I85" s="3"/>
      <c r="J85" s="3"/>
      <c r="K85" s="3"/>
      <c r="L85" s="3"/>
      <c r="M85" s="3"/>
      <c r="N85" s="3"/>
      <c r="O85" s="3"/>
      <c r="P85" s="3"/>
      <c r="Q85" s="3"/>
      <c r="R85" s="3"/>
      <c r="S85" s="3"/>
      <c r="T85" s="3"/>
      <c r="U85" s="3"/>
      <c r="V85" s="3"/>
      <c r="W85" s="3"/>
      <c r="X85" s="3"/>
      <c r="Y85" s="3"/>
    </row>
    <row r="86" spans="1:25" ht="15.75" customHeight="1">
      <c r="A86" s="3"/>
      <c r="B86" s="3"/>
      <c r="C86" s="3"/>
      <c r="D86" s="3"/>
      <c r="E86" s="3"/>
      <c r="F86" s="3"/>
      <c r="G86" s="3"/>
      <c r="H86" s="3"/>
      <c r="I86" s="3"/>
      <c r="J86" s="3"/>
      <c r="K86" s="3"/>
      <c r="L86" s="3"/>
      <c r="M86" s="3"/>
      <c r="N86" s="3"/>
      <c r="O86" s="3"/>
      <c r="P86" s="3"/>
      <c r="Q86" s="3"/>
      <c r="R86" s="3"/>
      <c r="S86" s="3"/>
      <c r="T86" s="3"/>
      <c r="U86" s="3"/>
      <c r="V86" s="3"/>
      <c r="W86" s="3"/>
      <c r="X86" s="3"/>
      <c r="Y86" s="3"/>
    </row>
    <row r="87" spans="1:25" ht="15.75" customHeight="1">
      <c r="A87" s="3"/>
      <c r="B87" s="3"/>
      <c r="C87" s="3"/>
      <c r="D87" s="3"/>
      <c r="E87" s="3"/>
      <c r="F87" s="3"/>
      <c r="G87" s="3"/>
      <c r="H87" s="3"/>
      <c r="I87" s="3"/>
      <c r="J87" s="3"/>
      <c r="K87" s="3"/>
      <c r="L87" s="3"/>
      <c r="M87" s="3"/>
      <c r="N87" s="3"/>
      <c r="O87" s="3"/>
      <c r="P87" s="3"/>
      <c r="Q87" s="3"/>
      <c r="R87" s="3"/>
      <c r="S87" s="3"/>
      <c r="T87" s="3"/>
      <c r="U87" s="3"/>
      <c r="V87" s="3"/>
      <c r="W87" s="3"/>
      <c r="X87" s="3"/>
      <c r="Y87" s="3"/>
    </row>
    <row r="88" spans="1:25" ht="15.75" customHeight="1">
      <c r="A88" s="3"/>
      <c r="B88" s="3"/>
      <c r="C88" s="3"/>
      <c r="D88" s="3"/>
      <c r="E88" s="3"/>
      <c r="F88" s="3"/>
      <c r="G88" s="3"/>
      <c r="H88" s="3"/>
      <c r="I88" s="3"/>
      <c r="J88" s="3"/>
      <c r="K88" s="3"/>
      <c r="L88" s="3"/>
      <c r="M88" s="3"/>
      <c r="N88" s="3"/>
      <c r="O88" s="3"/>
      <c r="P88" s="3"/>
      <c r="Q88" s="3"/>
      <c r="R88" s="3"/>
      <c r="S88" s="3"/>
      <c r="T88" s="3"/>
      <c r="U88" s="3"/>
      <c r="V88" s="3"/>
      <c r="W88" s="3"/>
      <c r="X88" s="3"/>
      <c r="Y88" s="3"/>
    </row>
    <row r="89" spans="1:25" ht="15.75" customHeight="1">
      <c r="A89" s="3"/>
      <c r="B89" s="3"/>
      <c r="C89" s="3"/>
      <c r="D89" s="3"/>
      <c r="E89" s="3"/>
      <c r="F89" s="3"/>
      <c r="G89" s="3"/>
      <c r="H89" s="3"/>
      <c r="I89" s="3"/>
      <c r="J89" s="3"/>
      <c r="K89" s="3"/>
      <c r="L89" s="3"/>
      <c r="M89" s="3"/>
      <c r="N89" s="3"/>
      <c r="O89" s="3"/>
      <c r="P89" s="3"/>
      <c r="Q89" s="3"/>
      <c r="R89" s="3"/>
      <c r="S89" s="3"/>
      <c r="T89" s="3"/>
      <c r="U89" s="3"/>
      <c r="V89" s="3"/>
      <c r="W89" s="3"/>
      <c r="X89" s="3"/>
      <c r="Y89" s="3"/>
    </row>
    <row r="90" spans="1:25" ht="15.75" customHeight="1">
      <c r="A90" s="3"/>
      <c r="B90" s="3"/>
      <c r="C90" s="3"/>
      <c r="D90" s="3"/>
      <c r="E90" s="3"/>
      <c r="F90" s="3"/>
      <c r="G90" s="3"/>
      <c r="H90" s="3"/>
      <c r="I90" s="3"/>
      <c r="J90" s="3"/>
      <c r="K90" s="3"/>
      <c r="L90" s="3"/>
      <c r="M90" s="3"/>
      <c r="N90" s="3"/>
      <c r="O90" s="3"/>
      <c r="P90" s="3"/>
      <c r="Q90" s="3"/>
      <c r="R90" s="3"/>
      <c r="S90" s="3"/>
      <c r="T90" s="3"/>
      <c r="U90" s="3"/>
      <c r="V90" s="3"/>
      <c r="W90" s="3"/>
      <c r="X90" s="3"/>
      <c r="Y90" s="3"/>
    </row>
    <row r="91" spans="1:25" ht="15.75" customHeight="1">
      <c r="A91" s="3"/>
      <c r="B91" s="3"/>
      <c r="C91" s="3"/>
      <c r="D91" s="3"/>
      <c r="E91" s="3"/>
      <c r="F91" s="3"/>
      <c r="G91" s="3"/>
      <c r="H91" s="3"/>
      <c r="I91" s="3"/>
      <c r="J91" s="3"/>
      <c r="K91" s="3"/>
      <c r="L91" s="3"/>
      <c r="M91" s="3"/>
      <c r="N91" s="3"/>
      <c r="O91" s="3"/>
      <c r="P91" s="3"/>
      <c r="Q91" s="3"/>
      <c r="R91" s="3"/>
      <c r="S91" s="3"/>
      <c r="T91" s="3"/>
      <c r="U91" s="3"/>
      <c r="V91" s="3"/>
      <c r="W91" s="3"/>
      <c r="X91" s="3"/>
      <c r="Y91" s="3"/>
    </row>
    <row r="92" spans="1:25" ht="15.75" customHeight="1">
      <c r="A92" s="3"/>
      <c r="B92" s="3"/>
      <c r="C92" s="3"/>
      <c r="D92" s="3"/>
      <c r="E92" s="3"/>
      <c r="F92" s="3"/>
      <c r="G92" s="3"/>
      <c r="H92" s="3"/>
      <c r="I92" s="3"/>
      <c r="J92" s="3"/>
      <c r="K92" s="3"/>
      <c r="L92" s="3"/>
      <c r="M92" s="3"/>
      <c r="N92" s="3"/>
      <c r="O92" s="3"/>
      <c r="P92" s="3"/>
      <c r="Q92" s="3"/>
      <c r="R92" s="3"/>
      <c r="S92" s="3"/>
      <c r="T92" s="3"/>
      <c r="U92" s="3"/>
      <c r="V92" s="3"/>
      <c r="W92" s="3"/>
      <c r="X92" s="3"/>
      <c r="Y92" s="3"/>
    </row>
    <row r="93" spans="1:25" ht="15.75" customHeight="1">
      <c r="A93" s="3"/>
      <c r="B93" s="3"/>
      <c r="C93" s="3"/>
      <c r="D93" s="3"/>
      <c r="E93" s="3"/>
      <c r="F93" s="3"/>
      <c r="G93" s="3"/>
      <c r="H93" s="3"/>
      <c r="I93" s="3"/>
      <c r="J93" s="3"/>
      <c r="K93" s="3"/>
      <c r="L93" s="3"/>
      <c r="M93" s="3"/>
      <c r="N93" s="3"/>
      <c r="O93" s="3"/>
      <c r="P93" s="3"/>
      <c r="Q93" s="3"/>
      <c r="R93" s="3"/>
      <c r="S93" s="3"/>
      <c r="T93" s="3"/>
      <c r="U93" s="3"/>
      <c r="V93" s="3"/>
      <c r="W93" s="3"/>
      <c r="X93" s="3"/>
      <c r="Y93" s="3"/>
    </row>
    <row r="94" spans="1:25" ht="15.75" customHeight="1">
      <c r="A94" s="3"/>
      <c r="B94" s="3"/>
      <c r="C94" s="3"/>
      <c r="D94" s="3"/>
      <c r="E94" s="3"/>
      <c r="F94" s="3"/>
      <c r="G94" s="3"/>
      <c r="H94" s="3"/>
      <c r="I94" s="3"/>
      <c r="J94" s="3"/>
      <c r="K94" s="3"/>
      <c r="L94" s="3"/>
      <c r="M94" s="3"/>
      <c r="N94" s="3"/>
      <c r="O94" s="3"/>
      <c r="P94" s="3"/>
      <c r="Q94" s="3"/>
      <c r="R94" s="3"/>
      <c r="S94" s="3"/>
      <c r="T94" s="3"/>
      <c r="U94" s="3"/>
      <c r="V94" s="3"/>
      <c r="W94" s="3"/>
      <c r="X94" s="3"/>
      <c r="Y94" s="3"/>
    </row>
    <row r="95" spans="1:25" ht="15.75" customHeight="1">
      <c r="A95" s="3"/>
      <c r="B95" s="3"/>
      <c r="C95" s="3"/>
      <c r="D95" s="3"/>
      <c r="E95" s="3"/>
      <c r="F95" s="3"/>
      <c r="G95" s="3"/>
      <c r="H95" s="3"/>
      <c r="I95" s="3"/>
      <c r="J95" s="3"/>
      <c r="K95" s="3"/>
      <c r="L95" s="3"/>
      <c r="M95" s="3"/>
      <c r="N95" s="3"/>
      <c r="O95" s="3"/>
      <c r="P95" s="3"/>
      <c r="Q95" s="3"/>
      <c r="R95" s="3"/>
      <c r="S95" s="3"/>
      <c r="T95" s="3"/>
      <c r="U95" s="3"/>
      <c r="V95" s="3"/>
      <c r="W95" s="3"/>
      <c r="X95" s="3"/>
      <c r="Y95" s="3"/>
    </row>
    <row r="96" spans="1:25" ht="15.75" customHeight="1">
      <c r="A96" s="3"/>
      <c r="B96" s="3"/>
      <c r="C96" s="3"/>
      <c r="D96" s="3"/>
      <c r="E96" s="3"/>
      <c r="F96" s="3"/>
      <c r="G96" s="3"/>
      <c r="H96" s="3"/>
      <c r="I96" s="3"/>
      <c r="J96" s="3"/>
      <c r="K96" s="3"/>
      <c r="L96" s="3"/>
      <c r="M96" s="3"/>
      <c r="N96" s="3"/>
      <c r="O96" s="3"/>
      <c r="P96" s="3"/>
      <c r="Q96" s="3"/>
      <c r="R96" s="3"/>
      <c r="S96" s="3"/>
      <c r="T96" s="3"/>
      <c r="U96" s="3"/>
      <c r="V96" s="3"/>
      <c r="W96" s="3"/>
      <c r="X96" s="3"/>
      <c r="Y96" s="3"/>
    </row>
    <row r="97" spans="1:25" ht="15.75" customHeight="1">
      <c r="A97" s="3"/>
      <c r="B97" s="3"/>
      <c r="C97" s="3"/>
      <c r="D97" s="3"/>
      <c r="E97" s="3"/>
      <c r="F97" s="3"/>
      <c r="G97" s="3"/>
      <c r="H97" s="3"/>
      <c r="I97" s="3"/>
      <c r="J97" s="3"/>
      <c r="K97" s="3"/>
      <c r="L97" s="3"/>
      <c r="M97" s="3"/>
      <c r="N97" s="3"/>
      <c r="O97" s="3"/>
      <c r="P97" s="3"/>
      <c r="Q97" s="3"/>
      <c r="R97" s="3"/>
      <c r="S97" s="3"/>
      <c r="T97" s="3"/>
      <c r="U97" s="3"/>
      <c r="V97" s="3"/>
      <c r="W97" s="3"/>
      <c r="X97" s="3"/>
      <c r="Y97" s="3"/>
    </row>
    <row r="98" spans="1:25" ht="15.75" customHeight="1">
      <c r="A98" s="3"/>
      <c r="B98" s="3"/>
      <c r="C98" s="3"/>
      <c r="D98" s="3"/>
      <c r="E98" s="3"/>
      <c r="F98" s="3"/>
      <c r="G98" s="3"/>
      <c r="H98" s="3"/>
      <c r="I98" s="3"/>
      <c r="J98" s="3"/>
      <c r="K98" s="3"/>
      <c r="L98" s="3"/>
      <c r="M98" s="3"/>
      <c r="N98" s="3"/>
      <c r="O98" s="3"/>
      <c r="P98" s="3"/>
      <c r="Q98" s="3"/>
      <c r="R98" s="3"/>
      <c r="S98" s="3"/>
      <c r="T98" s="3"/>
      <c r="U98" s="3"/>
      <c r="V98" s="3"/>
      <c r="W98" s="3"/>
      <c r="X98" s="3"/>
      <c r="Y98" s="3"/>
    </row>
    <row r="99" spans="1:25" ht="15.75" customHeight="1">
      <c r="A99" s="3"/>
      <c r="B99" s="3"/>
      <c r="C99" s="3"/>
      <c r="D99" s="3"/>
      <c r="E99" s="3"/>
      <c r="F99" s="3"/>
      <c r="G99" s="3"/>
      <c r="H99" s="3"/>
      <c r="I99" s="3"/>
      <c r="J99" s="3"/>
      <c r="K99" s="3"/>
      <c r="L99" s="3"/>
      <c r="M99" s="3"/>
      <c r="N99" s="3"/>
      <c r="O99" s="3"/>
      <c r="P99" s="3"/>
      <c r="Q99" s="3"/>
      <c r="R99" s="3"/>
      <c r="S99" s="3"/>
      <c r="T99" s="3"/>
      <c r="U99" s="3"/>
      <c r="V99" s="3"/>
      <c r="W99" s="3"/>
      <c r="X99" s="3"/>
      <c r="Y99" s="3"/>
    </row>
    <row r="100" spans="1:25" ht="15.7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row>
    <row r="101" spans="1:25" ht="15.7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row>
    <row r="102" spans="1:25" ht="15.7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row>
    <row r="103" spans="1:25" ht="15.7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row>
    <row r="104" spans="1:25" ht="15.7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row>
    <row r="105" spans="1:25" ht="15.7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row>
    <row r="106" spans="1:25" ht="15.7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row>
    <row r="107" spans="1:25" ht="15.7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row>
    <row r="108" spans="1:25" ht="15.7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row>
    <row r="109" spans="1:25" ht="15.7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row>
    <row r="110" spans="1:25" ht="15.7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row>
    <row r="111" spans="1:25" ht="15.7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row>
    <row r="112" spans="1:25" ht="15.7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row>
    <row r="113" spans="1:25" ht="15.7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row>
    <row r="114" spans="1:25" ht="15.7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row>
    <row r="115" spans="1:25" ht="15.7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row>
    <row r="116" spans="1:25" ht="15.7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row>
    <row r="117" spans="1:25" ht="15.7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row>
    <row r="118" spans="1:25" ht="15.7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row>
    <row r="119" spans="1:25" ht="15.7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row>
    <row r="120" spans="1:25" ht="15.7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row>
    <row r="121" spans="1:25" ht="15.7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row>
    <row r="122" spans="1:25" ht="15.7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row>
    <row r="123" spans="1:25" ht="15.7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row>
    <row r="124" spans="1:25" ht="15.7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row>
    <row r="125" spans="1:25" ht="15.7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row>
    <row r="126" spans="1:25" ht="15.7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row>
    <row r="127" spans="1:25" ht="15.7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row>
    <row r="128" spans="1:25" ht="15.7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row>
    <row r="129" spans="1:25" ht="15.7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row>
    <row r="130" spans="1:25" ht="15.7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row>
    <row r="131" spans="1:25" ht="15.7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row>
    <row r="132" spans="1:25" ht="15.7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row>
    <row r="133" spans="1:25" ht="15.7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row>
    <row r="134" spans="1:25" ht="15.7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row>
    <row r="135" spans="1:25" ht="15.7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row>
    <row r="136" spans="1:25" ht="15.7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row>
    <row r="137" spans="1:25" ht="15.7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row>
    <row r="138" spans="1:25" ht="15.7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row>
    <row r="139" spans="1:25" ht="15.7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row>
    <row r="140" spans="1:25" ht="15.7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row>
    <row r="141" spans="1:25" ht="15.7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row>
    <row r="142" spans="1:25" ht="15.7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row>
    <row r="143" spans="1:25" ht="15.7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row>
    <row r="144" spans="1:25" ht="15.7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row>
    <row r="145" spans="1:25" ht="15.7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row>
    <row r="146" spans="1:25" ht="15.7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row>
    <row r="147" spans="1:25" ht="15.7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row>
    <row r="148" spans="1:25" ht="15.7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row>
    <row r="149" spans="1:25" ht="15.7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row>
    <row r="150" spans="1:25" ht="15.7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row>
    <row r="151" spans="1:25" ht="15.7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row>
    <row r="152" spans="1:25" ht="15.7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row>
    <row r="153" spans="1:25" ht="15.7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row>
    <row r="154" spans="1:25" ht="15.7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row>
    <row r="155" spans="1:25" ht="15.7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row>
    <row r="156" spans="1:25" ht="15.7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row>
    <row r="157" spans="1:25" ht="15.7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row>
    <row r="158" spans="1:25" ht="15.7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row>
    <row r="159" spans="1:25" ht="15.7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row>
    <row r="160" spans="1:25" ht="15.7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row>
    <row r="161" spans="1:25" ht="15.7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row>
    <row r="162" spans="1:25" ht="15.7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row>
    <row r="163" spans="1:25" ht="15.7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row>
    <row r="164" spans="1:25" ht="15.7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row>
    <row r="165" spans="1:25" ht="15.7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row>
    <row r="166" spans="1:25" ht="15.7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row>
    <row r="167" spans="1:25" ht="15.7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row>
    <row r="168" spans="1:25" ht="15.7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row>
    <row r="169" spans="1:25" ht="15.7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row>
    <row r="170" spans="1:25" ht="15.7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row>
    <row r="171" spans="1:25" ht="15.7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row>
    <row r="172" spans="1:25" ht="15.7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row>
    <row r="173" spans="1:25" ht="15.7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row>
    <row r="174" spans="1:25" ht="15.7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row>
    <row r="175" spans="1:25" ht="15.7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row>
    <row r="176" spans="1:25" ht="15.7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row>
    <row r="177" spans="1:25" ht="15.7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row>
    <row r="178" spans="1:25" ht="15.7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row>
    <row r="179" spans="1:25" ht="15.7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row>
    <row r="180" spans="1:25" ht="15.7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row>
    <row r="181" spans="1:25" ht="15.7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row>
    <row r="182" spans="1:25" ht="15.7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row>
    <row r="183" spans="1:25" ht="15.7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row>
    <row r="184" spans="1:25" ht="15.7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row>
    <row r="185" spans="1:25" ht="15.7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row>
    <row r="186" spans="1:25" ht="15.7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row>
    <row r="187" spans="1:25" ht="15.7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row>
    <row r="188" spans="1:25" ht="15.7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row>
    <row r="189" spans="1:25" ht="15.7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row>
    <row r="190" spans="1:25" ht="15.7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row>
    <row r="191" spans="1:25" ht="15.7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row>
    <row r="192" spans="1:25" ht="15.7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row>
    <row r="193" spans="1:25" ht="15.7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row>
    <row r="194" spans="1:25" ht="15.7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row>
    <row r="195" spans="1:25" ht="15.7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row>
    <row r="196" spans="1:25" ht="15.7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row>
    <row r="197" spans="1:25" ht="15.7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row>
    <row r="198" spans="1:25" ht="15.7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row>
    <row r="199" spans="1:25" ht="15.7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row>
    <row r="200" spans="1:25" ht="15.7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row>
    <row r="201" spans="1:25" ht="15.7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row>
    <row r="202" spans="1:25" ht="15.7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row>
    <row r="203" spans="1:25" ht="15.7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row>
    <row r="204" spans="1:25" ht="15.7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row>
    <row r="205" spans="1:25" ht="15.7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row>
    <row r="206" spans="1:25" ht="15.7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row>
    <row r="207" spans="1:25" ht="15.7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row>
    <row r="208" spans="1:25" ht="15.7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row>
    <row r="209" spans="1:25" ht="15.7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row>
    <row r="210" spans="1:25" ht="15.7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row>
    <row r="211" spans="1:25" ht="15.7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row>
    <row r="212" spans="1:25" ht="15.7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row>
    <row r="213" spans="1:25" ht="15.7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row>
    <row r="214" spans="1:25" ht="15.7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row>
    <row r="215" spans="1:25" ht="15.7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row>
    <row r="216" spans="1:25" ht="15.7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row>
    <row r="217" spans="1:25" ht="15.7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row>
    <row r="218" spans="1:25" ht="15.7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row>
    <row r="219" spans="1:25" ht="15.7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row>
    <row r="220" spans="1:25" ht="15.7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row>
    <row r="221" spans="1:25" ht="15.75" customHeight="1">
      <c r="A221" s="3"/>
      <c r="B221" s="3"/>
      <c r="C221" s="3"/>
      <c r="D221" s="3"/>
      <c r="E221" s="3"/>
      <c r="F221" s="3"/>
      <c r="G221" s="3"/>
      <c r="H221" s="3"/>
      <c r="I221" s="3"/>
      <c r="J221" s="3"/>
      <c r="K221" s="3"/>
      <c r="L221" s="3"/>
      <c r="M221" s="3"/>
      <c r="N221" s="3"/>
      <c r="O221" s="3"/>
      <c r="P221" s="3"/>
      <c r="Q221" s="3"/>
      <c r="R221" s="3"/>
      <c r="S221" s="3"/>
      <c r="T221" s="3"/>
      <c r="U221" s="3"/>
      <c r="V221" s="3"/>
      <c r="W221" s="3"/>
      <c r="X221" s="3"/>
      <c r="Y221" s="3"/>
    </row>
    <row r="222" spans="1:25" ht="15.75" customHeight="1">
      <c r="A222" s="3"/>
      <c r="B222" s="3"/>
      <c r="C222" s="3"/>
      <c r="D222" s="3"/>
      <c r="E222" s="3"/>
      <c r="F222" s="3"/>
      <c r="G222" s="3"/>
      <c r="H222" s="3"/>
      <c r="I222" s="3"/>
      <c r="J222" s="3"/>
      <c r="K222" s="3"/>
      <c r="L222" s="3"/>
      <c r="M222" s="3"/>
      <c r="N222" s="3"/>
      <c r="O222" s="3"/>
      <c r="P222" s="3"/>
      <c r="Q222" s="3"/>
      <c r="R222" s="3"/>
      <c r="S222" s="3"/>
      <c r="T222" s="3"/>
      <c r="U222" s="3"/>
      <c r="V222" s="3"/>
      <c r="W222" s="3"/>
      <c r="X222" s="3"/>
      <c r="Y222" s="3"/>
    </row>
    <row r="223" spans="1:25" ht="15.75" customHeight="1">
      <c r="A223" s="3"/>
      <c r="B223" s="3"/>
      <c r="C223" s="3"/>
      <c r="D223" s="3"/>
      <c r="E223" s="3"/>
      <c r="F223" s="3"/>
      <c r="G223" s="3"/>
      <c r="H223" s="3"/>
      <c r="I223" s="3"/>
      <c r="J223" s="3"/>
      <c r="K223" s="3"/>
      <c r="L223" s="3"/>
      <c r="M223" s="3"/>
      <c r="N223" s="3"/>
      <c r="O223" s="3"/>
      <c r="P223" s="3"/>
      <c r="Q223" s="3"/>
      <c r="R223" s="3"/>
      <c r="S223" s="3"/>
      <c r="T223" s="3"/>
      <c r="U223" s="3"/>
      <c r="V223" s="3"/>
      <c r="W223" s="3"/>
      <c r="X223" s="3"/>
      <c r="Y223" s="3"/>
    </row>
    <row r="224" spans="1:25" ht="15.75" customHeight="1">
      <c r="A224" s="3"/>
      <c r="B224" s="3"/>
      <c r="C224" s="3"/>
      <c r="D224" s="3"/>
      <c r="E224" s="3"/>
      <c r="F224" s="3"/>
      <c r="G224" s="3"/>
      <c r="H224" s="3"/>
      <c r="I224" s="3"/>
      <c r="J224" s="3"/>
      <c r="K224" s="3"/>
      <c r="L224" s="3"/>
      <c r="M224" s="3"/>
      <c r="N224" s="3"/>
      <c r="O224" s="3"/>
      <c r="P224" s="3"/>
      <c r="Q224" s="3"/>
      <c r="R224" s="3"/>
      <c r="S224" s="3"/>
      <c r="T224" s="3"/>
      <c r="U224" s="3"/>
      <c r="V224" s="3"/>
      <c r="W224" s="3"/>
      <c r="X224" s="3"/>
      <c r="Y224" s="3"/>
    </row>
    <row r="225" spans="1:25" ht="15.75" customHeight="1">
      <c r="A225" s="3"/>
      <c r="B225" s="3"/>
      <c r="C225" s="3"/>
      <c r="D225" s="3"/>
      <c r="E225" s="3"/>
      <c r="F225" s="3"/>
      <c r="G225" s="3"/>
      <c r="H225" s="3"/>
      <c r="I225" s="3"/>
      <c r="J225" s="3"/>
      <c r="K225" s="3"/>
      <c r="L225" s="3"/>
      <c r="M225" s="3"/>
      <c r="N225" s="3"/>
      <c r="O225" s="3"/>
      <c r="P225" s="3"/>
      <c r="Q225" s="3"/>
      <c r="R225" s="3"/>
      <c r="S225" s="3"/>
      <c r="T225" s="3"/>
      <c r="U225" s="3"/>
      <c r="V225" s="3"/>
      <c r="W225" s="3"/>
      <c r="X225" s="3"/>
      <c r="Y225" s="3"/>
    </row>
    <row r="226" spans="1:25" ht="15.75" customHeight="1">
      <c r="A226" s="3"/>
      <c r="B226" s="3"/>
      <c r="C226" s="3"/>
      <c r="D226" s="3"/>
      <c r="E226" s="3"/>
      <c r="F226" s="3"/>
      <c r="G226" s="3"/>
      <c r="H226" s="3"/>
      <c r="I226" s="3"/>
      <c r="J226" s="3"/>
      <c r="K226" s="3"/>
      <c r="L226" s="3"/>
      <c r="M226" s="3"/>
      <c r="N226" s="3"/>
      <c r="O226" s="3"/>
      <c r="P226" s="3"/>
      <c r="Q226" s="3"/>
      <c r="R226" s="3"/>
      <c r="S226" s="3"/>
      <c r="T226" s="3"/>
      <c r="U226" s="3"/>
      <c r="V226" s="3"/>
      <c r="W226" s="3"/>
      <c r="X226" s="3"/>
      <c r="Y226" s="3"/>
    </row>
    <row r="227" spans="1:25" ht="15.75" customHeight="1">
      <c r="A227" s="3"/>
      <c r="B227" s="3"/>
      <c r="C227" s="3"/>
      <c r="D227" s="3"/>
      <c r="E227" s="3"/>
      <c r="F227" s="3"/>
      <c r="G227" s="3"/>
      <c r="H227" s="3"/>
      <c r="I227" s="3"/>
      <c r="J227" s="3"/>
      <c r="K227" s="3"/>
      <c r="L227" s="3"/>
      <c r="M227" s="3"/>
      <c r="N227" s="3"/>
      <c r="O227" s="3"/>
      <c r="P227" s="3"/>
      <c r="Q227" s="3"/>
      <c r="R227" s="3"/>
      <c r="S227" s="3"/>
      <c r="T227" s="3"/>
      <c r="U227" s="3"/>
      <c r="V227" s="3"/>
      <c r="W227" s="3"/>
      <c r="X227" s="3"/>
      <c r="Y227" s="3"/>
    </row>
    <row r="228" spans="1:25" ht="15.75" customHeight="1">
      <c r="A228" s="3"/>
      <c r="B228" s="3"/>
      <c r="C228" s="3"/>
      <c r="D228" s="3"/>
      <c r="E228" s="3"/>
      <c r="F228" s="3"/>
      <c r="G228" s="3"/>
      <c r="H228" s="3"/>
      <c r="I228" s="3"/>
      <c r="J228" s="3"/>
      <c r="K228" s="3"/>
      <c r="L228" s="3"/>
      <c r="M228" s="3"/>
      <c r="N228" s="3"/>
      <c r="O228" s="3"/>
      <c r="P228" s="3"/>
      <c r="Q228" s="3"/>
      <c r="R228" s="3"/>
      <c r="S228" s="3"/>
      <c r="T228" s="3"/>
      <c r="U228" s="3"/>
      <c r="V228" s="3"/>
      <c r="W228" s="3"/>
      <c r="X228" s="3"/>
      <c r="Y228" s="3"/>
    </row>
    <row r="229" spans="1:25" ht="15.75" customHeight="1">
      <c r="A229" s="3"/>
      <c r="B229" s="3"/>
      <c r="C229" s="3"/>
      <c r="D229" s="3"/>
      <c r="E229" s="3"/>
      <c r="F229" s="3"/>
      <c r="G229" s="3"/>
      <c r="H229" s="3"/>
      <c r="I229" s="3"/>
      <c r="J229" s="3"/>
      <c r="K229" s="3"/>
      <c r="L229" s="3"/>
      <c r="M229" s="3"/>
      <c r="N229" s="3"/>
      <c r="O229" s="3"/>
      <c r="P229" s="3"/>
      <c r="Q229" s="3"/>
      <c r="R229" s="3"/>
      <c r="S229" s="3"/>
      <c r="T229" s="3"/>
      <c r="U229" s="3"/>
      <c r="V229" s="3"/>
      <c r="W229" s="3"/>
      <c r="X229" s="3"/>
      <c r="Y229" s="3"/>
    </row>
    <row r="230" spans="1:25" ht="15.75" customHeight="1">
      <c r="A230" s="3"/>
      <c r="B230" s="3"/>
      <c r="C230" s="3"/>
      <c r="D230" s="3"/>
      <c r="E230" s="3"/>
      <c r="F230" s="3"/>
      <c r="G230" s="3"/>
      <c r="H230" s="3"/>
      <c r="I230" s="3"/>
      <c r="J230" s="3"/>
      <c r="K230" s="3"/>
      <c r="L230" s="3"/>
      <c r="M230" s="3"/>
      <c r="N230" s="3"/>
      <c r="O230" s="3"/>
      <c r="P230" s="3"/>
      <c r="Q230" s="3"/>
      <c r="R230" s="3"/>
      <c r="S230" s="3"/>
      <c r="T230" s="3"/>
      <c r="U230" s="3"/>
      <c r="V230" s="3"/>
      <c r="W230" s="3"/>
      <c r="X230" s="3"/>
      <c r="Y230" s="3"/>
    </row>
    <row r="231" spans="1:25" ht="15.75" customHeight="1"/>
    <row r="232" spans="1:25" ht="15.75" customHeight="1"/>
    <row r="233" spans="1:25" ht="15.75" customHeight="1"/>
    <row r="234" spans="1:25" ht="15.75" customHeight="1"/>
    <row r="235" spans="1:25" ht="15.75" customHeight="1"/>
    <row r="236" spans="1:25" ht="15.75" customHeight="1"/>
    <row r="237" spans="1:25" ht="15.75" customHeight="1"/>
    <row r="238" spans="1:25" ht="15.75" customHeight="1"/>
    <row r="239" spans="1:25" ht="15.75" customHeight="1"/>
    <row r="240" spans="1:25"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3">
    <mergeCell ref="B26:B30"/>
    <mergeCell ref="A1:E1"/>
    <mergeCell ref="B2:E2"/>
    <mergeCell ref="B3:E3"/>
    <mergeCell ref="F3:I3"/>
    <mergeCell ref="F4:I4"/>
    <mergeCell ref="B5:E5"/>
    <mergeCell ref="B4:E4"/>
    <mergeCell ref="A7:E7"/>
    <mergeCell ref="B9:B10"/>
    <mergeCell ref="B11:B12"/>
    <mergeCell ref="B13:B16"/>
    <mergeCell ref="B17:B25"/>
  </mergeCells>
  <hyperlinks>
    <hyperlink ref="C9" location="'Indicatore 1 _Copertura vaccina'!A1" display="Copertura vaccinale antinfluenzale (persone sopra i 65 anni)" xr:uid="{00000000-0004-0000-0000-000000000000}"/>
    <hyperlink ref="C10" location="'Indicatore 2 _Screening'!A1" display="Prevenzione serena: screening mammografico, screening cervicale, screening colon retto" xr:uid="{00000000-0004-0000-0000-000001000000}"/>
    <hyperlink ref="C11" location="'Indicatore 3_Esenzioni 048'!A1" display="Numero di pazienti con esenzioni 048" xr:uid="{00000000-0004-0000-0000-000002000000}"/>
    <hyperlink ref="C12" location="'Indicatore 4_Invalidità civile '!A1" display="Numero di beneficiari di indennità per invalidità civile" xr:uid="{00000000-0004-0000-0000-000003000000}"/>
    <hyperlink ref="C13" location="'Indicatore 6_Speranza di vita a'!A1" display="Speranza di vita alla nascita" xr:uid="{00000000-0004-0000-0000-000004000000}"/>
    <hyperlink ref="C14" location="'Indicatore 6_Speranza di vita a'!A1" display="Speranza di vita a 65 anni" xr:uid="{00000000-0004-0000-0000-000005000000}"/>
    <hyperlink ref="C15" location="'Indicatore 7_Cause di morte'!A1" display="Cause di morte" xr:uid="{00000000-0004-0000-0000-000006000000}"/>
    <hyperlink ref="C16" location="'Indicatore 8_Mortalità'!A1" display="Numero di morti per causa" xr:uid="{00000000-0004-0000-0000-000007000000}"/>
    <hyperlink ref="C17" location="'Indicatore 9_Dipendenze patolog'!A1" display="Numero di utenti dei servizi delle dipendenze patologiche per tipologia di dipendenza per Asl di residenza" xr:uid="{00000000-0004-0000-0000-000008000000}"/>
    <hyperlink ref="C18" location="'Indicatore 10_ Salute mentale'!A1" display="Numero persone assistite dal servizio di salute mentale e tipologia di intervento (residenziale o ambulatoriale)" xr:uid="{00000000-0004-0000-0000-000009000000}"/>
    <hyperlink ref="C19" location="'Indicatore 11_Supporto agli ado'!A1" display="Supporto agli adolescenti e alla genitorialità" xr:uid="{00000000-0004-0000-0000-00000A000000}"/>
    <hyperlink ref="C20" location="'Indicatore 12_Motivi di accesso'!A1" display="Motivi di accesso agli sportelli" xr:uid="{00000000-0004-0000-0000-00000B000000}"/>
    <hyperlink ref="C21" location="'Indicatore 13_Posti letto osped'!A1" display="Numero posti letto ospedalieri ordinari per abitante" xr:uid="{00000000-0004-0000-0000-00000C000000}"/>
    <hyperlink ref="C22" location="'Indicatore 14_MMG ogni 1000 abi'!A1" display="Medici di medicina generale ogni 1000 abitanti" xr:uid="{00000000-0004-0000-0000-00000D000000}"/>
    <hyperlink ref="C23" location="'Indicatore 15_Pediatri di liber'!A1" display="Pediatri di libera scelta ogni 1000 abitanti" xr:uid="{00000000-0004-0000-0000-00000E000000}"/>
    <hyperlink ref="C24" location="'Indicatore 16_Accesso ISI'!A1" display="Dati accesso centro ISI" xr:uid="{00000000-0004-0000-0000-00000F000000}"/>
    <hyperlink ref="C25" location="'Indicatore 17_Dimissioni'!A1" display="Dimissioni" xr:uid="{00000000-0004-0000-0000-000010000000}"/>
    <hyperlink ref="C26" location="'Indicatore 18_Assistenza domici'!A1" display="Numero di casi attivati di assistenza domiciliare integrata nel corso dell'anno" xr:uid="{00000000-0004-0000-0000-000011000000}"/>
    <hyperlink ref="C27" location="'Indicatore 19_SAD'!A1" display="Numero anziani che usufruiscono del SAD" xr:uid="{00000000-0004-0000-0000-000012000000}"/>
    <hyperlink ref="C28" location="'Indicatore 20_RSA strutture'!A1" display="Numero di strutture RSA" xr:uid="{00000000-0004-0000-0000-000013000000}"/>
    <hyperlink ref="C29" location="'Indicatore 21_RSA posti letto a'!A1" display="Posti letto accreditati e autorizzati in strutture residenziali e semi-residenziali" xr:uid="{00000000-0004-0000-0000-000014000000}"/>
    <hyperlink ref="C30" location="'Indicatore 22_Quote elargite RS'!A1" display="Numero di quote elargite" xr:uid="{00000000-0004-0000-0000-000015000000}"/>
  </hyperlinks>
  <pageMargins left="0.75" right="0.75" top="1" bottom="1"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1000"/>
  <sheetViews>
    <sheetView workbookViewId="0">
      <pane xSplit="1" ySplit="4" topLeftCell="B5" activePane="bottomRight" state="frozen"/>
      <selection pane="topRight" activeCell="B1" sqref="B1"/>
      <selection pane="bottomLeft" activeCell="A5" sqref="A5"/>
      <selection pane="bottomRight" activeCell="B5" sqref="B5"/>
    </sheetView>
  </sheetViews>
  <sheetFormatPr defaultColWidth="12.6640625" defaultRowHeight="15" customHeight="1"/>
  <cols>
    <col min="1" max="1" width="28" customWidth="1"/>
    <col min="2" max="7" width="9" customWidth="1"/>
    <col min="10" max="11" width="16.44140625" customWidth="1"/>
    <col min="12" max="12" width="12.77734375" customWidth="1"/>
  </cols>
  <sheetData>
    <row r="1" spans="1:27" ht="21.75" customHeight="1">
      <c r="A1" s="1" t="s">
        <v>3</v>
      </c>
      <c r="B1" s="6"/>
      <c r="C1" s="6"/>
      <c r="D1" s="6"/>
      <c r="E1" s="6"/>
      <c r="F1" s="6"/>
      <c r="G1" s="6"/>
      <c r="H1" s="3"/>
      <c r="I1" s="3"/>
      <c r="J1" s="3"/>
      <c r="K1" s="3"/>
      <c r="L1" s="3"/>
      <c r="M1" s="3"/>
      <c r="N1" s="3"/>
      <c r="O1" s="3"/>
      <c r="P1" s="3"/>
      <c r="Q1" s="3"/>
      <c r="R1" s="3"/>
      <c r="S1" s="3"/>
      <c r="T1" s="3"/>
      <c r="U1" s="3"/>
      <c r="V1" s="3"/>
      <c r="W1" s="3"/>
      <c r="X1" s="3"/>
      <c r="Y1" s="3"/>
      <c r="Z1" s="3"/>
      <c r="AA1" s="3"/>
    </row>
    <row r="2" spans="1:27" ht="15.75" customHeight="1">
      <c r="A2" s="6"/>
      <c r="B2" s="6"/>
      <c r="C2" s="6"/>
      <c r="D2" s="6"/>
      <c r="E2" s="6"/>
      <c r="F2" s="6"/>
      <c r="G2" s="6"/>
      <c r="H2" s="3"/>
      <c r="I2" s="3"/>
      <c r="J2" s="3"/>
      <c r="K2" s="3"/>
      <c r="L2" s="3"/>
      <c r="M2" s="3"/>
      <c r="N2" s="3"/>
      <c r="O2" s="3"/>
      <c r="P2" s="3"/>
      <c r="Q2" s="3"/>
      <c r="R2" s="3"/>
      <c r="S2" s="3"/>
      <c r="T2" s="3"/>
      <c r="U2" s="3"/>
      <c r="V2" s="3"/>
      <c r="W2" s="3"/>
      <c r="X2" s="3"/>
      <c r="Y2" s="3"/>
      <c r="Z2" s="3"/>
      <c r="AA2" s="3"/>
    </row>
    <row r="3" spans="1:27" ht="18" customHeight="1">
      <c r="A3" s="6"/>
      <c r="B3" s="110">
        <v>2021</v>
      </c>
      <c r="C3" s="111"/>
      <c r="D3" s="110">
        <v>2022</v>
      </c>
      <c r="E3" s="111"/>
      <c r="F3" s="110">
        <v>2023</v>
      </c>
      <c r="G3" s="111"/>
      <c r="H3" s="3"/>
      <c r="I3" s="3"/>
      <c r="J3" s="3"/>
      <c r="K3" s="3"/>
      <c r="L3" s="3"/>
      <c r="M3" s="3"/>
      <c r="N3" s="3"/>
      <c r="O3" s="3"/>
      <c r="P3" s="3"/>
      <c r="Q3" s="3"/>
      <c r="R3" s="3"/>
      <c r="S3" s="3"/>
      <c r="T3" s="3"/>
      <c r="U3" s="3"/>
      <c r="V3" s="3"/>
      <c r="W3" s="3"/>
      <c r="X3" s="3"/>
      <c r="Y3" s="3"/>
      <c r="Z3" s="3"/>
      <c r="AA3" s="3"/>
    </row>
    <row r="4" spans="1:27" ht="51">
      <c r="A4" s="6"/>
      <c r="B4" s="8" t="s">
        <v>10</v>
      </c>
      <c r="C4" s="8" t="s">
        <v>19</v>
      </c>
      <c r="D4" s="8" t="s">
        <v>10</v>
      </c>
      <c r="E4" s="8" t="s">
        <v>19</v>
      </c>
      <c r="F4" s="8" t="s">
        <v>10</v>
      </c>
      <c r="G4" s="8" t="s">
        <v>19</v>
      </c>
      <c r="H4" s="3"/>
      <c r="I4" s="3"/>
      <c r="J4" s="3"/>
      <c r="K4" s="3"/>
      <c r="L4" s="3"/>
      <c r="M4" s="3"/>
      <c r="N4" s="3"/>
      <c r="O4" s="3"/>
      <c r="P4" s="3"/>
      <c r="Q4" s="3"/>
      <c r="R4" s="3"/>
      <c r="S4" s="3"/>
      <c r="T4" s="3"/>
      <c r="U4" s="3"/>
      <c r="V4" s="3"/>
      <c r="W4" s="3"/>
      <c r="X4" s="3"/>
      <c r="Y4" s="3"/>
      <c r="Z4" s="3"/>
      <c r="AA4" s="3"/>
    </row>
    <row r="5" spans="1:27" ht="18" customHeight="1">
      <c r="A5" s="10" t="s">
        <v>23</v>
      </c>
      <c r="B5" s="11">
        <v>23097</v>
      </c>
      <c r="C5" s="13">
        <f>B5/50893</f>
        <v>0.45383451555223703</v>
      </c>
      <c r="D5" s="11">
        <v>21804</v>
      </c>
      <c r="E5" s="13">
        <f>D5/50299</f>
        <v>0.43348774329509532</v>
      </c>
      <c r="F5" s="11">
        <v>21281</v>
      </c>
      <c r="G5" s="13">
        <f>F5/50475</f>
        <v>0.42161466072313025</v>
      </c>
      <c r="H5" s="3"/>
      <c r="I5" s="3"/>
      <c r="J5" s="3"/>
      <c r="K5" s="3"/>
      <c r="L5" s="3"/>
      <c r="M5" s="3"/>
      <c r="N5" s="3"/>
      <c r="O5" s="3"/>
      <c r="P5" s="3"/>
      <c r="Q5" s="3"/>
      <c r="R5" s="3"/>
      <c r="S5" s="3"/>
      <c r="T5" s="3"/>
      <c r="U5" s="3"/>
      <c r="V5" s="3"/>
      <c r="W5" s="3"/>
      <c r="X5" s="3"/>
      <c r="Y5" s="3"/>
      <c r="Z5" s="3"/>
      <c r="AA5" s="3"/>
    </row>
    <row r="6" spans="1:27" ht="15.75" customHeight="1">
      <c r="A6" s="16" t="s">
        <v>31</v>
      </c>
      <c r="B6" s="16"/>
      <c r="C6" s="16"/>
      <c r="D6" s="16"/>
      <c r="E6" s="16"/>
      <c r="F6" s="16"/>
      <c r="G6" s="16"/>
      <c r="H6" s="3"/>
      <c r="I6" s="3"/>
      <c r="J6" s="3"/>
      <c r="K6" s="3"/>
      <c r="L6" s="3"/>
      <c r="M6" s="3"/>
      <c r="N6" s="3"/>
      <c r="O6" s="3"/>
      <c r="P6" s="3"/>
      <c r="Q6" s="3"/>
      <c r="R6" s="3"/>
      <c r="S6" s="3"/>
      <c r="T6" s="3"/>
      <c r="U6" s="3"/>
      <c r="V6" s="3"/>
      <c r="W6" s="3"/>
      <c r="X6" s="3"/>
      <c r="Y6" s="3"/>
      <c r="Z6" s="3"/>
      <c r="AA6" s="3"/>
    </row>
    <row r="7" spans="1:27" ht="15.75" customHeight="1">
      <c r="A7" s="3"/>
      <c r="B7" s="3"/>
      <c r="C7" s="3"/>
      <c r="D7" s="3"/>
      <c r="E7" s="3"/>
      <c r="F7" s="3"/>
      <c r="G7" s="3"/>
      <c r="H7" s="3"/>
      <c r="I7" s="3"/>
      <c r="J7" s="3"/>
      <c r="K7" s="3"/>
      <c r="L7" s="3"/>
      <c r="M7" s="3"/>
      <c r="N7" s="3"/>
      <c r="O7" s="3"/>
      <c r="P7" s="3"/>
      <c r="Q7" s="3"/>
      <c r="R7" s="3"/>
      <c r="S7" s="3"/>
      <c r="T7" s="3"/>
      <c r="U7" s="3"/>
      <c r="V7" s="3"/>
      <c r="W7" s="3"/>
      <c r="X7" s="3"/>
      <c r="Y7" s="3"/>
      <c r="Z7" s="3"/>
      <c r="AA7" s="3"/>
    </row>
    <row r="8" spans="1:27" ht="15.75" customHeight="1">
      <c r="A8" s="3"/>
      <c r="B8" s="3"/>
      <c r="C8" s="3"/>
      <c r="D8" s="3"/>
      <c r="E8" s="3"/>
      <c r="F8" s="3"/>
      <c r="G8" s="3"/>
      <c r="H8" s="3"/>
      <c r="I8" s="3"/>
      <c r="J8" s="3"/>
      <c r="K8" s="3"/>
      <c r="L8" s="3"/>
      <c r="M8" s="3"/>
      <c r="N8" s="3"/>
      <c r="O8" s="3"/>
      <c r="P8" s="3"/>
      <c r="Q8" s="3"/>
      <c r="R8" s="3"/>
      <c r="S8" s="3"/>
      <c r="T8" s="3"/>
      <c r="U8" s="3"/>
      <c r="V8" s="3"/>
      <c r="W8" s="3"/>
      <c r="X8" s="3"/>
      <c r="Y8" s="3"/>
      <c r="Z8" s="3"/>
      <c r="AA8" s="3"/>
    </row>
    <row r="9" spans="1:27" ht="15.75" customHeight="1">
      <c r="A9" s="3"/>
      <c r="B9" s="3"/>
      <c r="C9" s="3"/>
      <c r="D9" s="3"/>
      <c r="E9" s="3"/>
      <c r="F9" s="3"/>
      <c r="G9" s="3"/>
      <c r="H9" s="3"/>
      <c r="I9" s="3"/>
      <c r="J9" s="3"/>
      <c r="K9" s="3"/>
      <c r="L9" s="3"/>
      <c r="M9" s="3"/>
      <c r="N9" s="3"/>
      <c r="O9" s="3"/>
      <c r="P9" s="3"/>
      <c r="Q9" s="3"/>
      <c r="R9" s="3"/>
      <c r="S9" s="3"/>
      <c r="T9" s="3"/>
      <c r="U9" s="3"/>
      <c r="V9" s="3"/>
      <c r="W9" s="3"/>
      <c r="X9" s="3"/>
      <c r="Y9" s="3"/>
      <c r="Z9" s="3"/>
      <c r="AA9" s="3"/>
    </row>
    <row r="10" spans="1:27" ht="15.75" customHeight="1">
      <c r="A10" s="3"/>
      <c r="B10" s="3"/>
      <c r="C10" s="3"/>
      <c r="D10" s="3"/>
      <c r="E10" s="3"/>
      <c r="F10" s="3"/>
      <c r="G10" s="3"/>
      <c r="H10" s="3"/>
      <c r="I10" s="3"/>
      <c r="J10" s="3"/>
      <c r="K10" s="3"/>
      <c r="L10" s="3"/>
      <c r="M10" s="3"/>
      <c r="N10" s="3"/>
      <c r="O10" s="3"/>
      <c r="P10" s="3"/>
      <c r="Q10" s="3"/>
      <c r="R10" s="3"/>
      <c r="S10" s="3"/>
      <c r="T10" s="3"/>
      <c r="U10" s="3"/>
      <c r="V10" s="3"/>
      <c r="W10" s="3"/>
      <c r="X10" s="3"/>
      <c r="Y10" s="3"/>
      <c r="Z10" s="3"/>
      <c r="AA10" s="3"/>
    </row>
    <row r="11" spans="1:27" ht="15.75" customHeight="1">
      <c r="A11" s="3"/>
      <c r="B11" s="3"/>
      <c r="C11" s="3"/>
      <c r="D11" s="3"/>
      <c r="E11" s="3"/>
      <c r="F11" s="3"/>
      <c r="G11" s="3"/>
      <c r="H11" s="3"/>
      <c r="I11" s="3"/>
      <c r="J11" s="3"/>
      <c r="K11" s="3"/>
      <c r="L11" s="3"/>
      <c r="M11" s="3"/>
      <c r="N11" s="3"/>
      <c r="O11" s="3"/>
      <c r="P11" s="3"/>
      <c r="Q11" s="3"/>
      <c r="R11" s="3"/>
      <c r="S11" s="3"/>
      <c r="T11" s="3"/>
      <c r="U11" s="3"/>
      <c r="V11" s="3"/>
      <c r="W11" s="3"/>
      <c r="X11" s="3"/>
      <c r="Y11" s="3"/>
      <c r="Z11" s="3"/>
      <c r="AA11" s="3"/>
    </row>
    <row r="12" spans="1:27" ht="15.75" customHeight="1">
      <c r="A12" s="3"/>
      <c r="B12" s="3"/>
      <c r="C12" s="3"/>
      <c r="D12" s="3"/>
      <c r="E12" s="3"/>
      <c r="F12" s="3"/>
      <c r="G12" s="3"/>
      <c r="H12" s="3"/>
      <c r="I12" s="3"/>
      <c r="J12" s="3"/>
      <c r="K12" s="3"/>
      <c r="L12" s="3"/>
      <c r="M12" s="3"/>
      <c r="N12" s="3"/>
      <c r="O12" s="3"/>
      <c r="P12" s="3"/>
      <c r="Q12" s="3"/>
      <c r="R12" s="3"/>
      <c r="S12" s="3"/>
      <c r="T12" s="3"/>
      <c r="U12" s="3"/>
      <c r="V12" s="3"/>
      <c r="W12" s="3"/>
      <c r="X12" s="3"/>
      <c r="Y12" s="3"/>
      <c r="Z12" s="3"/>
      <c r="AA12" s="3"/>
    </row>
    <row r="13" spans="1:27" ht="15.75" customHeight="1">
      <c r="A13" s="3"/>
      <c r="B13" s="3"/>
      <c r="C13" s="3"/>
      <c r="D13" s="3"/>
      <c r="E13" s="3"/>
      <c r="F13" s="3"/>
      <c r="G13" s="3"/>
      <c r="H13" s="3"/>
      <c r="I13" s="3"/>
      <c r="J13" s="3"/>
      <c r="K13" s="3"/>
      <c r="L13" s="3"/>
      <c r="M13" s="3"/>
      <c r="N13" s="3"/>
      <c r="O13" s="3"/>
      <c r="P13" s="3"/>
      <c r="Q13" s="3"/>
      <c r="R13" s="3"/>
      <c r="S13" s="3"/>
      <c r="T13" s="3"/>
      <c r="U13" s="3"/>
      <c r="V13" s="3"/>
      <c r="W13" s="3"/>
      <c r="X13" s="3"/>
      <c r="Y13" s="3"/>
      <c r="Z13" s="3"/>
      <c r="AA13" s="3"/>
    </row>
    <row r="14" spans="1:27" ht="15.75" customHeight="1">
      <c r="A14" s="3"/>
      <c r="B14" s="3"/>
      <c r="C14" s="3"/>
      <c r="D14" s="3"/>
      <c r="E14" s="3"/>
      <c r="F14" s="3"/>
      <c r="G14" s="3"/>
      <c r="H14" s="3"/>
      <c r="I14" s="3"/>
      <c r="J14" s="3"/>
      <c r="K14" s="3"/>
      <c r="L14" s="3"/>
      <c r="M14" s="3"/>
      <c r="N14" s="3"/>
      <c r="O14" s="3"/>
      <c r="P14" s="3"/>
      <c r="Q14" s="3"/>
      <c r="R14" s="3"/>
      <c r="S14" s="3"/>
      <c r="T14" s="3"/>
      <c r="U14" s="3"/>
      <c r="V14" s="3"/>
      <c r="W14" s="3"/>
      <c r="X14" s="3"/>
      <c r="Y14" s="3"/>
      <c r="Z14" s="3"/>
      <c r="AA14" s="3"/>
    </row>
    <row r="15" spans="1:27" ht="15.75" customHeight="1">
      <c r="A15" s="3"/>
      <c r="B15" s="3"/>
      <c r="C15" s="3"/>
      <c r="D15" s="3"/>
      <c r="E15" s="3"/>
      <c r="F15" s="3"/>
      <c r="G15" s="3"/>
      <c r="H15" s="3"/>
      <c r="I15" s="3"/>
      <c r="J15" s="3"/>
      <c r="K15" s="3"/>
      <c r="L15" s="3"/>
      <c r="M15" s="3"/>
      <c r="N15" s="3"/>
      <c r="O15" s="3"/>
      <c r="P15" s="3"/>
      <c r="Q15" s="3"/>
      <c r="R15" s="3"/>
      <c r="S15" s="3"/>
      <c r="T15" s="3"/>
      <c r="U15" s="3"/>
      <c r="V15" s="3"/>
      <c r="W15" s="3"/>
      <c r="X15" s="3"/>
      <c r="Y15" s="3"/>
      <c r="Z15" s="3"/>
      <c r="AA15" s="3"/>
    </row>
    <row r="16" spans="1:27" ht="15.75" customHeight="1">
      <c r="A16" s="3"/>
      <c r="B16" s="3"/>
      <c r="C16" s="3"/>
      <c r="D16" s="3"/>
      <c r="E16" s="3"/>
      <c r="F16" s="3"/>
      <c r="G16" s="3"/>
      <c r="H16" s="3"/>
      <c r="I16" s="3"/>
      <c r="J16" s="3"/>
      <c r="K16" s="3"/>
      <c r="L16" s="3"/>
      <c r="M16" s="3"/>
      <c r="N16" s="3"/>
      <c r="O16" s="3"/>
      <c r="P16" s="3"/>
      <c r="Q16" s="3"/>
      <c r="R16" s="3"/>
      <c r="S16" s="3"/>
      <c r="T16" s="3"/>
      <c r="U16" s="3"/>
      <c r="V16" s="3"/>
      <c r="W16" s="3"/>
      <c r="X16" s="3"/>
      <c r="Y16" s="3"/>
      <c r="Z16" s="3"/>
      <c r="AA16" s="3"/>
    </row>
    <row r="17" spans="1:27" ht="15.75" customHeight="1">
      <c r="A17" s="3"/>
      <c r="B17" s="3"/>
      <c r="C17" s="3"/>
      <c r="D17" s="3"/>
      <c r="E17" s="3"/>
      <c r="F17" s="3"/>
      <c r="G17" s="3"/>
      <c r="H17" s="3"/>
      <c r="I17" s="3"/>
      <c r="J17" s="3"/>
      <c r="K17" s="3"/>
      <c r="L17" s="3"/>
      <c r="M17" s="3"/>
      <c r="N17" s="3"/>
      <c r="O17" s="3"/>
      <c r="P17" s="3"/>
      <c r="Q17" s="3"/>
      <c r="R17" s="3"/>
      <c r="S17" s="3"/>
      <c r="T17" s="3"/>
      <c r="U17" s="3"/>
      <c r="V17" s="3"/>
      <c r="W17" s="3"/>
      <c r="X17" s="3"/>
      <c r="Y17" s="3"/>
      <c r="Z17" s="3"/>
      <c r="AA17" s="3"/>
    </row>
    <row r="18" spans="1:27" ht="15.75" customHeight="1">
      <c r="A18" s="3"/>
      <c r="B18" s="3"/>
      <c r="C18" s="3"/>
      <c r="D18" s="3"/>
      <c r="E18" s="3"/>
      <c r="F18" s="3"/>
      <c r="G18" s="3"/>
      <c r="H18" s="3"/>
      <c r="I18" s="3"/>
      <c r="J18" s="3"/>
      <c r="K18" s="3"/>
      <c r="L18" s="3"/>
      <c r="M18" s="3"/>
      <c r="N18" s="3"/>
      <c r="O18" s="3"/>
      <c r="P18" s="3"/>
      <c r="Q18" s="3"/>
      <c r="R18" s="3"/>
      <c r="S18" s="3"/>
      <c r="T18" s="3"/>
      <c r="U18" s="3"/>
      <c r="V18" s="3"/>
      <c r="W18" s="3"/>
      <c r="X18" s="3"/>
      <c r="Y18" s="3"/>
      <c r="Z18" s="3"/>
      <c r="AA18" s="3"/>
    </row>
    <row r="19" spans="1:27" ht="15.75" customHeight="1">
      <c r="A19" s="3"/>
      <c r="B19" s="3"/>
      <c r="C19" s="3"/>
      <c r="D19" s="3"/>
      <c r="E19" s="3"/>
      <c r="F19" s="3"/>
      <c r="G19" s="3"/>
      <c r="H19" s="3"/>
      <c r="I19" s="3"/>
      <c r="J19" s="3"/>
      <c r="K19" s="3"/>
      <c r="L19" s="3"/>
      <c r="M19" s="3"/>
      <c r="N19" s="3"/>
      <c r="O19" s="3"/>
      <c r="P19" s="3"/>
      <c r="Q19" s="3"/>
      <c r="R19" s="3"/>
      <c r="S19" s="3"/>
      <c r="T19" s="3"/>
      <c r="U19" s="3"/>
      <c r="V19" s="3"/>
      <c r="W19" s="3"/>
      <c r="X19" s="3"/>
      <c r="Y19" s="3"/>
      <c r="Z19" s="3"/>
      <c r="AA19" s="3"/>
    </row>
    <row r="20" spans="1:27" ht="12" customHeight="1">
      <c r="A20" s="3"/>
      <c r="B20" s="3"/>
      <c r="C20" s="3"/>
      <c r="D20" s="3"/>
      <c r="E20" s="3"/>
      <c r="F20" s="3"/>
      <c r="G20" s="3"/>
      <c r="H20" s="3"/>
      <c r="I20" s="3"/>
      <c r="J20" s="3"/>
      <c r="K20" s="3"/>
      <c r="L20" s="3"/>
      <c r="M20" s="3"/>
      <c r="N20" s="3"/>
      <c r="O20" s="3"/>
      <c r="P20" s="3"/>
      <c r="Q20" s="3"/>
      <c r="R20" s="3"/>
      <c r="S20" s="3"/>
      <c r="T20" s="3"/>
      <c r="U20" s="3"/>
      <c r="V20" s="3"/>
      <c r="W20" s="3"/>
      <c r="X20" s="3"/>
      <c r="Y20" s="3"/>
      <c r="Z20" s="3"/>
      <c r="AA20" s="3"/>
    </row>
    <row r="21" spans="1:27" ht="15.75" customHeight="1">
      <c r="A21" s="3"/>
      <c r="B21" s="3"/>
      <c r="C21" s="3"/>
      <c r="D21" s="3"/>
      <c r="E21" s="3"/>
      <c r="F21" s="3"/>
      <c r="G21" s="3"/>
      <c r="H21" s="3"/>
      <c r="I21" s="3"/>
      <c r="J21" s="3"/>
      <c r="K21" s="3"/>
      <c r="L21" s="3"/>
      <c r="M21" s="3"/>
      <c r="N21" s="3"/>
      <c r="O21" s="3"/>
      <c r="P21" s="3"/>
      <c r="Q21" s="3"/>
      <c r="R21" s="3"/>
      <c r="S21" s="3"/>
      <c r="T21" s="3"/>
      <c r="U21" s="3"/>
      <c r="V21" s="3"/>
      <c r="W21" s="3"/>
      <c r="X21" s="3"/>
      <c r="Y21" s="3"/>
      <c r="Z21" s="3"/>
      <c r="AA21" s="3"/>
    </row>
    <row r="22" spans="1:27" ht="15.75" customHeight="1">
      <c r="A22" s="3"/>
      <c r="B22" s="3"/>
      <c r="C22" s="3"/>
      <c r="D22" s="3"/>
      <c r="E22" s="3"/>
      <c r="F22" s="3"/>
      <c r="G22" s="3"/>
      <c r="H22" s="3"/>
      <c r="I22" s="3"/>
      <c r="J22" s="3"/>
      <c r="K22" s="3"/>
      <c r="L22" s="3"/>
      <c r="M22" s="3"/>
      <c r="N22" s="3"/>
      <c r="O22" s="3"/>
      <c r="P22" s="3"/>
      <c r="Q22" s="3"/>
      <c r="R22" s="3"/>
      <c r="S22" s="3"/>
      <c r="T22" s="3"/>
      <c r="U22" s="3"/>
      <c r="V22" s="3"/>
      <c r="W22" s="3"/>
      <c r="X22" s="3"/>
      <c r="Y22" s="3"/>
      <c r="Z22" s="3"/>
      <c r="AA22" s="3"/>
    </row>
    <row r="23" spans="1:27" ht="15.75" customHeight="1">
      <c r="A23" s="3"/>
      <c r="B23" s="3"/>
      <c r="C23" s="3"/>
      <c r="D23" s="3"/>
      <c r="E23" s="3"/>
      <c r="F23" s="3"/>
      <c r="G23" s="3"/>
      <c r="H23" s="3"/>
      <c r="I23" s="3"/>
      <c r="J23" s="3"/>
      <c r="K23" s="3"/>
      <c r="L23" s="3"/>
      <c r="M23" s="3"/>
      <c r="N23" s="3"/>
      <c r="O23" s="3"/>
      <c r="P23" s="3"/>
      <c r="Q23" s="3"/>
      <c r="R23" s="3"/>
      <c r="S23" s="3"/>
      <c r="T23" s="3"/>
      <c r="U23" s="3"/>
      <c r="V23" s="3"/>
      <c r="W23" s="3"/>
      <c r="X23" s="3"/>
      <c r="Y23" s="3"/>
      <c r="Z23" s="3"/>
      <c r="AA23" s="3"/>
    </row>
    <row r="24" spans="1:27" ht="15.75" customHeight="1">
      <c r="A24" s="3"/>
      <c r="B24" s="3"/>
      <c r="C24" s="3"/>
      <c r="D24" s="3"/>
      <c r="E24" s="3"/>
      <c r="F24" s="3"/>
      <c r="G24" s="3"/>
      <c r="H24" s="3"/>
      <c r="I24" s="3"/>
      <c r="J24" s="3"/>
      <c r="K24" s="3"/>
      <c r="L24" s="3"/>
      <c r="M24" s="3"/>
      <c r="N24" s="3"/>
      <c r="O24" s="3"/>
      <c r="P24" s="3"/>
      <c r="Q24" s="3"/>
      <c r="R24" s="3"/>
      <c r="S24" s="3"/>
      <c r="T24" s="3"/>
      <c r="U24" s="3"/>
      <c r="V24" s="3"/>
      <c r="W24" s="3"/>
      <c r="X24" s="3"/>
      <c r="Y24" s="3"/>
      <c r="Z24" s="3"/>
      <c r="AA24" s="3"/>
    </row>
    <row r="25" spans="1:27" ht="15.75" customHeight="1">
      <c r="A25" s="3"/>
      <c r="B25" s="3"/>
      <c r="C25" s="3"/>
      <c r="D25" s="3"/>
      <c r="E25" s="3"/>
      <c r="F25" s="3"/>
      <c r="G25" s="3"/>
      <c r="H25" s="3"/>
      <c r="I25" s="3"/>
      <c r="J25" s="3"/>
      <c r="K25" s="3"/>
      <c r="L25" s="3"/>
      <c r="M25" s="3"/>
      <c r="N25" s="3"/>
      <c r="O25" s="3"/>
      <c r="P25" s="3"/>
      <c r="Q25" s="3"/>
      <c r="R25" s="3"/>
      <c r="S25" s="3"/>
      <c r="T25" s="3"/>
      <c r="U25" s="3"/>
      <c r="V25" s="3"/>
      <c r="W25" s="3"/>
      <c r="X25" s="3"/>
      <c r="Y25" s="3"/>
      <c r="Z25" s="3"/>
      <c r="AA25" s="3"/>
    </row>
    <row r="26" spans="1:27" ht="15.75" customHeight="1">
      <c r="A26" s="3"/>
      <c r="B26" s="3"/>
      <c r="C26" s="3"/>
      <c r="D26" s="3"/>
      <c r="E26" s="3"/>
      <c r="F26" s="3"/>
      <c r="G26" s="3"/>
      <c r="H26" s="3"/>
      <c r="I26" s="3"/>
      <c r="J26" s="3"/>
      <c r="K26" s="3"/>
      <c r="L26" s="3"/>
      <c r="M26" s="3"/>
      <c r="N26" s="3"/>
      <c r="O26" s="3"/>
      <c r="P26" s="3"/>
      <c r="Q26" s="3"/>
      <c r="R26" s="3"/>
      <c r="S26" s="3"/>
      <c r="T26" s="3"/>
      <c r="U26" s="3"/>
      <c r="V26" s="3"/>
      <c r="W26" s="3"/>
      <c r="X26" s="3"/>
      <c r="Y26" s="3"/>
      <c r="Z26" s="3"/>
      <c r="AA26" s="3"/>
    </row>
    <row r="27" spans="1:27" ht="15.75" customHeight="1">
      <c r="A27" s="3"/>
      <c r="B27" s="3"/>
      <c r="C27" s="3"/>
      <c r="D27" s="3"/>
      <c r="E27" s="3"/>
      <c r="F27" s="3"/>
      <c r="G27" s="3"/>
      <c r="H27" s="3"/>
      <c r="I27" s="3"/>
      <c r="J27" s="3"/>
      <c r="K27" s="3"/>
      <c r="L27" s="3"/>
      <c r="M27" s="3"/>
      <c r="N27" s="3"/>
      <c r="O27" s="3"/>
      <c r="P27" s="3"/>
      <c r="Q27" s="3"/>
      <c r="R27" s="3"/>
      <c r="S27" s="3"/>
      <c r="T27" s="3"/>
      <c r="U27" s="3"/>
      <c r="V27" s="3"/>
      <c r="W27" s="3"/>
      <c r="X27" s="3"/>
      <c r="Y27" s="3"/>
      <c r="Z27" s="3"/>
      <c r="AA27" s="3"/>
    </row>
    <row r="28" spans="1:27" ht="15.75" customHeight="1">
      <c r="A28" s="3"/>
      <c r="B28" s="3"/>
      <c r="C28" s="3"/>
      <c r="D28" s="3"/>
      <c r="E28" s="3"/>
      <c r="F28" s="3"/>
      <c r="G28" s="3"/>
      <c r="H28" s="3"/>
      <c r="I28" s="3"/>
      <c r="J28" s="3"/>
      <c r="K28" s="3"/>
      <c r="L28" s="3"/>
      <c r="M28" s="3"/>
      <c r="N28" s="3"/>
      <c r="O28" s="3"/>
      <c r="P28" s="3"/>
      <c r="Q28" s="3"/>
      <c r="R28" s="3"/>
      <c r="S28" s="3"/>
      <c r="T28" s="3"/>
      <c r="U28" s="3"/>
      <c r="V28" s="3"/>
      <c r="W28" s="3"/>
      <c r="X28" s="3"/>
      <c r="Y28" s="3"/>
      <c r="Z28" s="3"/>
      <c r="AA28" s="3"/>
    </row>
    <row r="29" spans="1:27" ht="15.75" customHeight="1">
      <c r="A29" s="3"/>
      <c r="B29" s="3"/>
      <c r="C29" s="3"/>
      <c r="D29" s="3"/>
      <c r="E29" s="3"/>
      <c r="F29" s="3"/>
      <c r="G29" s="3"/>
      <c r="H29" s="3"/>
      <c r="I29" s="3"/>
      <c r="J29" s="3"/>
      <c r="K29" s="3"/>
      <c r="L29" s="3"/>
      <c r="M29" s="3"/>
      <c r="N29" s="3"/>
      <c r="O29" s="3"/>
      <c r="P29" s="3"/>
      <c r="Q29" s="3"/>
      <c r="R29" s="3"/>
      <c r="S29" s="3"/>
      <c r="T29" s="3"/>
      <c r="U29" s="3"/>
      <c r="V29" s="3"/>
      <c r="W29" s="3"/>
      <c r="X29" s="3"/>
      <c r="Y29" s="3"/>
      <c r="Z29" s="3"/>
      <c r="AA29" s="3"/>
    </row>
    <row r="30" spans="1:27" ht="15.75" customHeight="1">
      <c r="A30" s="3"/>
      <c r="B30" s="3"/>
      <c r="C30" s="3"/>
      <c r="D30" s="3"/>
      <c r="E30" s="3"/>
      <c r="F30" s="3"/>
      <c r="G30" s="3"/>
      <c r="H30" s="3"/>
      <c r="I30" s="3"/>
      <c r="J30" s="3"/>
      <c r="K30" s="3"/>
      <c r="L30" s="3"/>
      <c r="M30" s="3"/>
      <c r="N30" s="3"/>
      <c r="O30" s="3"/>
      <c r="P30" s="3"/>
      <c r="Q30" s="3"/>
      <c r="R30" s="3"/>
      <c r="S30" s="3"/>
      <c r="T30" s="3"/>
      <c r="U30" s="3"/>
      <c r="V30" s="3"/>
      <c r="W30" s="3"/>
      <c r="X30" s="3"/>
      <c r="Y30" s="3"/>
      <c r="Z30" s="3"/>
      <c r="AA30" s="3"/>
    </row>
    <row r="31" spans="1:27" ht="15.75" customHeight="1">
      <c r="A31" s="3"/>
      <c r="B31" s="3"/>
      <c r="C31" s="3"/>
      <c r="D31" s="3"/>
      <c r="E31" s="3"/>
      <c r="F31" s="3"/>
      <c r="G31" s="3"/>
      <c r="H31" s="3"/>
      <c r="I31" s="3"/>
      <c r="J31" s="3"/>
      <c r="K31" s="3"/>
      <c r="L31" s="3"/>
      <c r="M31" s="3"/>
      <c r="N31" s="3"/>
      <c r="O31" s="3"/>
      <c r="P31" s="3"/>
      <c r="Q31" s="3"/>
      <c r="R31" s="3"/>
      <c r="S31" s="3"/>
      <c r="T31" s="3"/>
      <c r="U31" s="3"/>
      <c r="V31" s="3"/>
      <c r="W31" s="3"/>
      <c r="X31" s="3"/>
      <c r="Y31" s="3"/>
      <c r="Z31" s="3"/>
      <c r="AA31" s="3"/>
    </row>
    <row r="32" spans="1:27" ht="15.75" customHeight="1">
      <c r="A32" s="3"/>
      <c r="B32" s="3"/>
      <c r="C32" s="3"/>
      <c r="D32" s="3"/>
      <c r="E32" s="3"/>
      <c r="F32" s="3"/>
      <c r="G32" s="3"/>
      <c r="H32" s="3"/>
      <c r="I32" s="3"/>
      <c r="J32" s="3"/>
      <c r="K32" s="3"/>
      <c r="L32" s="3"/>
      <c r="M32" s="3"/>
      <c r="N32" s="3"/>
      <c r="O32" s="3"/>
      <c r="P32" s="3"/>
      <c r="Q32" s="3"/>
      <c r="R32" s="3"/>
      <c r="S32" s="3"/>
      <c r="T32" s="3"/>
      <c r="U32" s="3"/>
      <c r="V32" s="3"/>
      <c r="W32" s="3"/>
      <c r="X32" s="3"/>
      <c r="Y32" s="3"/>
      <c r="Z32" s="3"/>
      <c r="AA32" s="3"/>
    </row>
    <row r="33" spans="1:27" ht="15.75" customHeight="1">
      <c r="A33" s="3"/>
      <c r="B33" s="3"/>
      <c r="C33" s="3"/>
      <c r="D33" s="3"/>
      <c r="E33" s="3"/>
      <c r="F33" s="3"/>
      <c r="G33" s="3"/>
      <c r="H33" s="3"/>
      <c r="I33" s="3"/>
      <c r="J33" s="3"/>
      <c r="K33" s="3"/>
      <c r="L33" s="3"/>
      <c r="M33" s="3"/>
      <c r="N33" s="3"/>
      <c r="O33" s="3"/>
      <c r="P33" s="3"/>
      <c r="Q33" s="3"/>
      <c r="R33" s="3"/>
      <c r="S33" s="3"/>
      <c r="T33" s="3"/>
      <c r="U33" s="3"/>
      <c r="V33" s="3"/>
      <c r="W33" s="3"/>
      <c r="X33" s="3"/>
      <c r="Y33" s="3"/>
      <c r="Z33" s="3"/>
      <c r="AA33" s="3"/>
    </row>
    <row r="34" spans="1:27" ht="15.75" customHeight="1">
      <c r="A34" s="3"/>
      <c r="B34" s="3"/>
      <c r="C34" s="3"/>
      <c r="D34" s="3"/>
      <c r="E34" s="3"/>
      <c r="F34" s="3"/>
      <c r="G34" s="3"/>
      <c r="H34" s="3"/>
      <c r="I34" s="3"/>
      <c r="J34" s="3"/>
      <c r="K34" s="3"/>
      <c r="L34" s="3"/>
      <c r="M34" s="3"/>
      <c r="N34" s="3"/>
      <c r="O34" s="3"/>
      <c r="P34" s="3"/>
      <c r="Q34" s="3"/>
      <c r="R34" s="3"/>
      <c r="S34" s="3"/>
      <c r="T34" s="3"/>
      <c r="U34" s="3"/>
      <c r="V34" s="3"/>
      <c r="W34" s="3"/>
      <c r="X34" s="3"/>
      <c r="Y34" s="3"/>
      <c r="Z34" s="3"/>
      <c r="AA34" s="3"/>
    </row>
    <row r="35" spans="1:27" ht="15.75" customHeight="1">
      <c r="A35" s="3"/>
      <c r="B35" s="3"/>
      <c r="C35" s="3"/>
      <c r="D35" s="3"/>
      <c r="E35" s="3"/>
      <c r="F35" s="3"/>
      <c r="G35" s="3"/>
      <c r="H35" s="3"/>
      <c r="I35" s="3"/>
      <c r="J35" s="3"/>
      <c r="K35" s="3"/>
      <c r="L35" s="3"/>
      <c r="M35" s="3"/>
      <c r="N35" s="3"/>
      <c r="O35" s="3"/>
      <c r="P35" s="3"/>
      <c r="Q35" s="3"/>
      <c r="R35" s="3"/>
      <c r="S35" s="3"/>
      <c r="T35" s="3"/>
      <c r="U35" s="3"/>
      <c r="V35" s="3"/>
      <c r="W35" s="3"/>
      <c r="X35" s="3"/>
      <c r="Y35" s="3"/>
      <c r="Z35" s="3"/>
      <c r="AA35" s="3"/>
    </row>
    <row r="36" spans="1:27" ht="15.75" customHeight="1">
      <c r="A36" s="3"/>
      <c r="B36" s="3"/>
      <c r="C36" s="3"/>
      <c r="D36" s="3"/>
      <c r="E36" s="3"/>
      <c r="F36" s="3"/>
      <c r="G36" s="3"/>
      <c r="H36" s="3"/>
      <c r="I36" s="3"/>
      <c r="J36" s="3"/>
      <c r="K36" s="3"/>
      <c r="L36" s="3"/>
      <c r="M36" s="3"/>
      <c r="N36" s="3"/>
      <c r="O36" s="3"/>
      <c r="P36" s="3"/>
      <c r="Q36" s="3"/>
      <c r="R36" s="3"/>
      <c r="S36" s="3"/>
      <c r="T36" s="3"/>
      <c r="U36" s="3"/>
      <c r="V36" s="3"/>
      <c r="W36" s="3"/>
      <c r="X36" s="3"/>
      <c r="Y36" s="3"/>
      <c r="Z36" s="3"/>
      <c r="AA36" s="3"/>
    </row>
    <row r="37" spans="1:27" ht="15.75" customHeight="1">
      <c r="A37" s="3"/>
      <c r="B37" s="3"/>
      <c r="C37" s="3"/>
      <c r="D37" s="3"/>
      <c r="E37" s="3"/>
      <c r="F37" s="3"/>
      <c r="G37" s="3"/>
      <c r="H37" s="3"/>
      <c r="I37" s="3"/>
      <c r="J37" s="3"/>
      <c r="K37" s="3"/>
      <c r="L37" s="3"/>
      <c r="M37" s="3"/>
      <c r="N37" s="3"/>
      <c r="O37" s="3"/>
      <c r="P37" s="3"/>
      <c r="Q37" s="3"/>
      <c r="R37" s="3"/>
      <c r="S37" s="3"/>
      <c r="T37" s="3"/>
      <c r="U37" s="3"/>
      <c r="V37" s="3"/>
      <c r="W37" s="3"/>
      <c r="X37" s="3"/>
      <c r="Y37" s="3"/>
      <c r="Z37" s="3"/>
      <c r="AA37" s="3"/>
    </row>
    <row r="38" spans="1:27" ht="15.75" customHeight="1">
      <c r="A38" s="3"/>
      <c r="B38" s="3"/>
      <c r="C38" s="3"/>
      <c r="D38" s="3"/>
      <c r="E38" s="3"/>
      <c r="F38" s="3"/>
      <c r="G38" s="3"/>
      <c r="H38" s="3"/>
      <c r="I38" s="3"/>
      <c r="J38" s="3"/>
      <c r="K38" s="3"/>
      <c r="L38" s="3"/>
      <c r="M38" s="3"/>
      <c r="N38" s="3"/>
      <c r="O38" s="3"/>
      <c r="P38" s="3"/>
      <c r="Q38" s="3"/>
      <c r="R38" s="3"/>
      <c r="S38" s="3"/>
      <c r="T38" s="3"/>
      <c r="U38" s="3"/>
      <c r="V38" s="3"/>
      <c r="W38" s="3"/>
      <c r="X38" s="3"/>
      <c r="Y38" s="3"/>
      <c r="Z38" s="3"/>
      <c r="AA38" s="3"/>
    </row>
    <row r="39" spans="1:27" ht="15.75" customHeight="1">
      <c r="A39" s="3"/>
      <c r="B39" s="3"/>
      <c r="C39" s="3"/>
      <c r="D39" s="3"/>
      <c r="E39" s="3"/>
      <c r="F39" s="3"/>
      <c r="G39" s="3"/>
      <c r="H39" s="3"/>
      <c r="I39" s="3"/>
      <c r="J39" s="3"/>
      <c r="K39" s="3"/>
      <c r="L39" s="3"/>
      <c r="M39" s="3"/>
      <c r="N39" s="3"/>
      <c r="O39" s="3"/>
      <c r="P39" s="3"/>
      <c r="Q39" s="3"/>
      <c r="R39" s="3"/>
      <c r="S39" s="3"/>
      <c r="T39" s="3"/>
      <c r="U39" s="3"/>
      <c r="V39" s="3"/>
      <c r="W39" s="3"/>
      <c r="X39" s="3"/>
      <c r="Y39" s="3"/>
      <c r="Z39" s="3"/>
      <c r="AA39" s="3"/>
    </row>
    <row r="40" spans="1:27" ht="15.75" customHeight="1">
      <c r="A40" s="3"/>
      <c r="B40" s="3"/>
      <c r="C40" s="3"/>
      <c r="D40" s="3"/>
      <c r="E40" s="3"/>
      <c r="F40" s="3"/>
      <c r="G40" s="3"/>
      <c r="H40" s="3"/>
      <c r="I40" s="3"/>
      <c r="J40" s="3"/>
      <c r="K40" s="3"/>
      <c r="L40" s="3"/>
      <c r="M40" s="3"/>
      <c r="N40" s="3"/>
      <c r="O40" s="3"/>
      <c r="P40" s="3"/>
      <c r="Q40" s="3"/>
      <c r="R40" s="3"/>
      <c r="S40" s="3"/>
      <c r="T40" s="3"/>
      <c r="U40" s="3"/>
      <c r="V40" s="3"/>
      <c r="W40" s="3"/>
      <c r="X40" s="3"/>
      <c r="Y40" s="3"/>
      <c r="Z40" s="3"/>
      <c r="AA40" s="3"/>
    </row>
    <row r="41" spans="1:27" ht="15.75" customHeight="1">
      <c r="A41" s="3"/>
      <c r="B41" s="3"/>
      <c r="C41" s="3"/>
      <c r="D41" s="3"/>
      <c r="E41" s="3"/>
      <c r="F41" s="3"/>
      <c r="G41" s="3"/>
      <c r="H41" s="3"/>
      <c r="I41" s="3"/>
      <c r="J41" s="3"/>
      <c r="K41" s="3"/>
      <c r="L41" s="3"/>
      <c r="M41" s="3"/>
      <c r="N41" s="3"/>
      <c r="O41" s="3"/>
      <c r="P41" s="3"/>
      <c r="Q41" s="3"/>
      <c r="R41" s="3"/>
      <c r="S41" s="3"/>
      <c r="T41" s="3"/>
      <c r="U41" s="3"/>
      <c r="V41" s="3"/>
      <c r="W41" s="3"/>
      <c r="X41" s="3"/>
      <c r="Y41" s="3"/>
      <c r="Z41" s="3"/>
      <c r="AA41" s="3"/>
    </row>
    <row r="42" spans="1:27" ht="15.75" customHeight="1">
      <c r="A42" s="3"/>
      <c r="B42" s="3"/>
      <c r="C42" s="3"/>
      <c r="D42" s="3"/>
      <c r="E42" s="3"/>
      <c r="F42" s="3"/>
      <c r="G42" s="3"/>
      <c r="H42" s="3"/>
      <c r="I42" s="3"/>
      <c r="J42" s="3"/>
      <c r="K42" s="3"/>
      <c r="L42" s="3"/>
      <c r="M42" s="3"/>
      <c r="N42" s="3"/>
      <c r="O42" s="3"/>
      <c r="P42" s="3"/>
      <c r="Q42" s="3"/>
      <c r="R42" s="3"/>
      <c r="S42" s="3"/>
      <c r="T42" s="3"/>
      <c r="U42" s="3"/>
      <c r="V42" s="3"/>
      <c r="W42" s="3"/>
      <c r="X42" s="3"/>
      <c r="Y42" s="3"/>
      <c r="Z42" s="3"/>
      <c r="AA42" s="3"/>
    </row>
    <row r="43" spans="1:27" ht="15.75" customHeight="1">
      <c r="A43" s="3"/>
      <c r="B43" s="3"/>
      <c r="C43" s="3"/>
      <c r="D43" s="3"/>
      <c r="E43" s="3"/>
      <c r="F43" s="3"/>
      <c r="G43" s="3"/>
      <c r="H43" s="3"/>
      <c r="I43" s="3"/>
      <c r="J43" s="3"/>
      <c r="K43" s="3"/>
      <c r="L43" s="3"/>
      <c r="M43" s="3"/>
      <c r="N43" s="3"/>
      <c r="O43" s="3"/>
      <c r="P43" s="3"/>
      <c r="Q43" s="3"/>
      <c r="R43" s="3"/>
      <c r="S43" s="3"/>
      <c r="T43" s="3"/>
      <c r="U43" s="3"/>
      <c r="V43" s="3"/>
      <c r="W43" s="3"/>
      <c r="X43" s="3"/>
      <c r="Y43" s="3"/>
      <c r="Z43" s="3"/>
      <c r="AA43" s="3"/>
    </row>
    <row r="44" spans="1:27" ht="15.75" customHeight="1">
      <c r="A44" s="3"/>
      <c r="B44" s="3"/>
      <c r="C44" s="3"/>
      <c r="D44" s="3"/>
      <c r="E44" s="3"/>
      <c r="F44" s="3"/>
      <c r="G44" s="3"/>
      <c r="H44" s="3"/>
      <c r="I44" s="3"/>
      <c r="J44" s="3"/>
      <c r="K44" s="3"/>
      <c r="L44" s="3"/>
      <c r="M44" s="3"/>
      <c r="N44" s="3"/>
      <c r="O44" s="3"/>
      <c r="P44" s="3"/>
      <c r="Q44" s="3"/>
      <c r="R44" s="3"/>
      <c r="S44" s="3"/>
      <c r="T44" s="3"/>
      <c r="U44" s="3"/>
      <c r="V44" s="3"/>
      <c r="W44" s="3"/>
      <c r="X44" s="3"/>
      <c r="Y44" s="3"/>
      <c r="Z44" s="3"/>
      <c r="AA44" s="3"/>
    </row>
    <row r="45" spans="1:27" ht="15.75" customHeight="1">
      <c r="A45" s="3"/>
      <c r="B45" s="3"/>
      <c r="C45" s="3"/>
      <c r="D45" s="3"/>
      <c r="E45" s="3"/>
      <c r="F45" s="3"/>
      <c r="G45" s="3"/>
      <c r="H45" s="3"/>
      <c r="I45" s="3"/>
      <c r="J45" s="3"/>
      <c r="K45" s="3"/>
      <c r="L45" s="3"/>
      <c r="M45" s="3"/>
      <c r="N45" s="3"/>
      <c r="O45" s="3"/>
      <c r="P45" s="3"/>
      <c r="Q45" s="3"/>
      <c r="R45" s="3"/>
      <c r="S45" s="3"/>
      <c r="T45" s="3"/>
      <c r="U45" s="3"/>
      <c r="V45" s="3"/>
      <c r="W45" s="3"/>
      <c r="X45" s="3"/>
      <c r="Y45" s="3"/>
      <c r="Z45" s="3"/>
      <c r="AA45" s="3"/>
    </row>
    <row r="46" spans="1:27" ht="15.75" customHeight="1">
      <c r="A46" s="3"/>
      <c r="B46" s="3"/>
      <c r="C46" s="3"/>
      <c r="D46" s="3"/>
      <c r="E46" s="3"/>
      <c r="F46" s="3"/>
      <c r="G46" s="3"/>
      <c r="H46" s="3"/>
      <c r="I46" s="3"/>
      <c r="J46" s="3"/>
      <c r="K46" s="3"/>
      <c r="L46" s="3"/>
      <c r="M46" s="3"/>
      <c r="N46" s="3"/>
      <c r="O46" s="3"/>
      <c r="P46" s="3"/>
      <c r="Q46" s="3"/>
      <c r="R46" s="3"/>
      <c r="S46" s="3"/>
      <c r="T46" s="3"/>
      <c r="U46" s="3"/>
      <c r="V46" s="3"/>
      <c r="W46" s="3"/>
      <c r="X46" s="3"/>
      <c r="Y46" s="3"/>
      <c r="Z46" s="3"/>
      <c r="AA46" s="3"/>
    </row>
    <row r="47" spans="1:27" ht="15.75" customHeight="1">
      <c r="A47" s="3"/>
      <c r="B47" s="3"/>
      <c r="C47" s="3"/>
      <c r="D47" s="3"/>
      <c r="E47" s="3"/>
      <c r="F47" s="3"/>
      <c r="G47" s="3"/>
      <c r="H47" s="3"/>
      <c r="I47" s="3"/>
      <c r="J47" s="3"/>
      <c r="K47" s="3"/>
      <c r="L47" s="3"/>
      <c r="M47" s="3"/>
      <c r="N47" s="3"/>
      <c r="O47" s="3"/>
      <c r="P47" s="3"/>
      <c r="Q47" s="3"/>
      <c r="R47" s="3"/>
      <c r="S47" s="3"/>
      <c r="T47" s="3"/>
      <c r="U47" s="3"/>
      <c r="V47" s="3"/>
      <c r="W47" s="3"/>
      <c r="X47" s="3"/>
      <c r="Y47" s="3"/>
      <c r="Z47" s="3"/>
      <c r="AA47" s="3"/>
    </row>
    <row r="48" spans="1:27" ht="15.75" customHeight="1">
      <c r="A48" s="3"/>
      <c r="B48" s="3"/>
      <c r="C48" s="3"/>
      <c r="D48" s="3"/>
      <c r="E48" s="3"/>
      <c r="F48" s="3"/>
      <c r="G48" s="3"/>
      <c r="H48" s="3"/>
      <c r="I48" s="3"/>
      <c r="J48" s="3"/>
      <c r="K48" s="3"/>
      <c r="L48" s="3"/>
      <c r="M48" s="3"/>
      <c r="N48" s="3"/>
      <c r="O48" s="3"/>
      <c r="P48" s="3"/>
      <c r="Q48" s="3"/>
      <c r="R48" s="3"/>
      <c r="S48" s="3"/>
      <c r="T48" s="3"/>
      <c r="U48" s="3"/>
      <c r="V48" s="3"/>
      <c r="W48" s="3"/>
      <c r="X48" s="3"/>
      <c r="Y48" s="3"/>
      <c r="Z48" s="3"/>
      <c r="AA48" s="3"/>
    </row>
    <row r="49" spans="1:27" ht="15.75" customHeight="1">
      <c r="A49" s="3"/>
      <c r="B49" s="3"/>
      <c r="C49" s="3"/>
      <c r="D49" s="3"/>
      <c r="E49" s="3"/>
      <c r="F49" s="3"/>
      <c r="G49" s="3"/>
      <c r="H49" s="3"/>
      <c r="I49" s="3"/>
      <c r="J49" s="3"/>
      <c r="K49" s="3"/>
      <c r="L49" s="3"/>
      <c r="M49" s="3"/>
      <c r="N49" s="3"/>
      <c r="O49" s="3"/>
      <c r="P49" s="3"/>
      <c r="Q49" s="3"/>
      <c r="R49" s="3"/>
      <c r="S49" s="3"/>
      <c r="T49" s="3"/>
      <c r="U49" s="3"/>
      <c r="V49" s="3"/>
      <c r="W49" s="3"/>
      <c r="X49" s="3"/>
      <c r="Y49" s="3"/>
      <c r="Z49" s="3"/>
      <c r="AA49" s="3"/>
    </row>
    <row r="50" spans="1:27" ht="15.75" customHeight="1">
      <c r="A50" s="3"/>
      <c r="B50" s="3"/>
      <c r="C50" s="3"/>
      <c r="D50" s="3"/>
      <c r="E50" s="3"/>
      <c r="F50" s="3"/>
      <c r="G50" s="3"/>
      <c r="H50" s="3"/>
      <c r="I50" s="3"/>
      <c r="J50" s="3"/>
      <c r="K50" s="3"/>
      <c r="L50" s="3"/>
      <c r="M50" s="3"/>
      <c r="N50" s="3"/>
      <c r="O50" s="3"/>
      <c r="P50" s="3"/>
      <c r="Q50" s="3"/>
      <c r="R50" s="3"/>
      <c r="S50" s="3"/>
      <c r="T50" s="3"/>
      <c r="U50" s="3"/>
      <c r="V50" s="3"/>
      <c r="W50" s="3"/>
      <c r="X50" s="3"/>
      <c r="Y50" s="3"/>
      <c r="Z50" s="3"/>
      <c r="AA50" s="3"/>
    </row>
    <row r="51" spans="1:27" ht="15.75" customHeight="1">
      <c r="A51" s="3"/>
      <c r="B51" s="3"/>
      <c r="C51" s="3"/>
      <c r="D51" s="3"/>
      <c r="E51" s="3"/>
      <c r="F51" s="3"/>
      <c r="G51" s="3"/>
      <c r="H51" s="3"/>
      <c r="I51" s="3"/>
      <c r="J51" s="3"/>
      <c r="K51" s="3"/>
      <c r="L51" s="3"/>
      <c r="M51" s="3"/>
      <c r="N51" s="3"/>
      <c r="O51" s="3"/>
      <c r="P51" s="3"/>
      <c r="Q51" s="3"/>
      <c r="R51" s="3"/>
      <c r="S51" s="3"/>
      <c r="T51" s="3"/>
      <c r="U51" s="3"/>
      <c r="V51" s="3"/>
      <c r="W51" s="3"/>
      <c r="X51" s="3"/>
      <c r="Y51" s="3"/>
      <c r="Z51" s="3"/>
      <c r="AA51" s="3"/>
    </row>
    <row r="52" spans="1:27" ht="15.75" customHeight="1">
      <c r="A52" s="3"/>
      <c r="B52" s="3"/>
      <c r="C52" s="3"/>
      <c r="D52" s="3"/>
      <c r="E52" s="3"/>
      <c r="F52" s="3"/>
      <c r="G52" s="3"/>
      <c r="H52" s="3"/>
      <c r="I52" s="3"/>
      <c r="J52" s="3"/>
      <c r="K52" s="3"/>
      <c r="L52" s="3"/>
      <c r="M52" s="3"/>
      <c r="N52" s="3"/>
      <c r="O52" s="3"/>
      <c r="P52" s="3"/>
      <c r="Q52" s="3"/>
      <c r="R52" s="3"/>
      <c r="S52" s="3"/>
      <c r="T52" s="3"/>
      <c r="U52" s="3"/>
      <c r="V52" s="3"/>
      <c r="W52" s="3"/>
      <c r="X52" s="3"/>
      <c r="Y52" s="3"/>
      <c r="Z52" s="3"/>
      <c r="AA52" s="3"/>
    </row>
    <row r="53" spans="1:27" ht="15.75" customHeight="1">
      <c r="A53" s="3"/>
      <c r="B53" s="3"/>
      <c r="C53" s="3"/>
      <c r="D53" s="3"/>
      <c r="E53" s="3"/>
      <c r="F53" s="3"/>
      <c r="G53" s="3"/>
      <c r="H53" s="3"/>
      <c r="I53" s="3"/>
      <c r="J53" s="3"/>
      <c r="K53" s="3"/>
      <c r="L53" s="3"/>
      <c r="M53" s="3"/>
      <c r="N53" s="3"/>
      <c r="O53" s="3"/>
      <c r="P53" s="3"/>
      <c r="Q53" s="3"/>
      <c r="R53" s="3"/>
      <c r="S53" s="3"/>
      <c r="T53" s="3"/>
      <c r="U53" s="3"/>
      <c r="V53" s="3"/>
      <c r="W53" s="3"/>
      <c r="X53" s="3"/>
      <c r="Y53" s="3"/>
      <c r="Z53" s="3"/>
      <c r="AA53" s="3"/>
    </row>
    <row r="54" spans="1:27" ht="15.75" customHeight="1">
      <c r="A54" s="3"/>
      <c r="B54" s="3"/>
      <c r="C54" s="3"/>
      <c r="D54" s="3"/>
      <c r="E54" s="3"/>
      <c r="F54" s="3"/>
      <c r="G54" s="3"/>
      <c r="H54" s="3"/>
      <c r="I54" s="3"/>
      <c r="J54" s="3"/>
      <c r="K54" s="3"/>
      <c r="L54" s="3"/>
      <c r="M54" s="3"/>
      <c r="N54" s="3"/>
      <c r="O54" s="3"/>
      <c r="P54" s="3"/>
      <c r="Q54" s="3"/>
      <c r="R54" s="3"/>
      <c r="S54" s="3"/>
      <c r="T54" s="3"/>
      <c r="U54" s="3"/>
      <c r="V54" s="3"/>
      <c r="W54" s="3"/>
      <c r="X54" s="3"/>
      <c r="Y54" s="3"/>
      <c r="Z54" s="3"/>
      <c r="AA54" s="3"/>
    </row>
    <row r="55" spans="1:27" ht="15.75" customHeight="1">
      <c r="A55" s="3"/>
      <c r="B55" s="3"/>
      <c r="C55" s="3"/>
      <c r="D55" s="3"/>
      <c r="E55" s="3"/>
      <c r="F55" s="3"/>
      <c r="G55" s="3"/>
      <c r="H55" s="3"/>
      <c r="I55" s="3"/>
      <c r="J55" s="3"/>
      <c r="K55" s="3"/>
      <c r="L55" s="3"/>
      <c r="M55" s="3"/>
      <c r="N55" s="3"/>
      <c r="O55" s="3"/>
      <c r="P55" s="3"/>
      <c r="Q55" s="3"/>
      <c r="R55" s="3"/>
      <c r="S55" s="3"/>
      <c r="T55" s="3"/>
      <c r="U55" s="3"/>
      <c r="V55" s="3"/>
      <c r="W55" s="3"/>
      <c r="X55" s="3"/>
      <c r="Y55" s="3"/>
      <c r="Z55" s="3"/>
      <c r="AA55" s="3"/>
    </row>
    <row r="56" spans="1:27" ht="15.75" customHeight="1">
      <c r="A56" s="3"/>
      <c r="B56" s="3"/>
      <c r="C56" s="3"/>
      <c r="D56" s="3"/>
      <c r="E56" s="3"/>
      <c r="F56" s="3"/>
      <c r="G56" s="3"/>
      <c r="H56" s="3"/>
      <c r="I56" s="3"/>
      <c r="J56" s="3"/>
      <c r="K56" s="3"/>
      <c r="L56" s="3"/>
      <c r="M56" s="3"/>
      <c r="N56" s="3"/>
      <c r="O56" s="3"/>
      <c r="P56" s="3"/>
      <c r="Q56" s="3"/>
      <c r="R56" s="3"/>
      <c r="S56" s="3"/>
      <c r="T56" s="3"/>
      <c r="U56" s="3"/>
      <c r="V56" s="3"/>
      <c r="W56" s="3"/>
      <c r="X56" s="3"/>
      <c r="Y56" s="3"/>
      <c r="Z56" s="3"/>
      <c r="AA56" s="3"/>
    </row>
    <row r="57" spans="1:27" ht="15.75" customHeight="1">
      <c r="A57" s="3"/>
      <c r="B57" s="3"/>
      <c r="C57" s="3"/>
      <c r="D57" s="3"/>
      <c r="E57" s="3"/>
      <c r="F57" s="3"/>
      <c r="G57" s="3"/>
      <c r="H57" s="3"/>
      <c r="I57" s="3"/>
      <c r="J57" s="3"/>
      <c r="K57" s="3"/>
      <c r="L57" s="3"/>
      <c r="M57" s="3"/>
      <c r="N57" s="3"/>
      <c r="O57" s="3"/>
      <c r="P57" s="3"/>
      <c r="Q57" s="3"/>
      <c r="R57" s="3"/>
      <c r="S57" s="3"/>
      <c r="T57" s="3"/>
      <c r="U57" s="3"/>
      <c r="V57" s="3"/>
      <c r="W57" s="3"/>
      <c r="X57" s="3"/>
      <c r="Y57" s="3"/>
      <c r="Z57" s="3"/>
      <c r="AA57" s="3"/>
    </row>
    <row r="58" spans="1:27" ht="15.75" customHeight="1">
      <c r="A58" s="3"/>
      <c r="B58" s="3"/>
      <c r="C58" s="3"/>
      <c r="D58" s="3"/>
      <c r="E58" s="3"/>
      <c r="F58" s="3"/>
      <c r="G58" s="3"/>
      <c r="H58" s="3"/>
      <c r="I58" s="3"/>
      <c r="J58" s="3"/>
      <c r="K58" s="3"/>
      <c r="L58" s="3"/>
      <c r="M58" s="3"/>
      <c r="N58" s="3"/>
      <c r="O58" s="3"/>
      <c r="P58" s="3"/>
      <c r="Q58" s="3"/>
      <c r="R58" s="3"/>
      <c r="S58" s="3"/>
      <c r="T58" s="3"/>
      <c r="U58" s="3"/>
      <c r="V58" s="3"/>
      <c r="W58" s="3"/>
      <c r="X58" s="3"/>
      <c r="Y58" s="3"/>
      <c r="Z58" s="3"/>
      <c r="AA58" s="3"/>
    </row>
    <row r="59" spans="1:27" ht="15.75" customHeight="1">
      <c r="A59" s="3"/>
      <c r="B59" s="3"/>
      <c r="C59" s="3"/>
      <c r="D59" s="3"/>
      <c r="E59" s="3"/>
      <c r="F59" s="3"/>
      <c r="G59" s="3"/>
      <c r="H59" s="3"/>
      <c r="I59" s="3"/>
      <c r="J59" s="3"/>
      <c r="K59" s="3"/>
      <c r="L59" s="3"/>
      <c r="M59" s="3"/>
      <c r="N59" s="3"/>
      <c r="O59" s="3"/>
      <c r="P59" s="3"/>
      <c r="Q59" s="3"/>
      <c r="R59" s="3"/>
      <c r="S59" s="3"/>
      <c r="T59" s="3"/>
      <c r="U59" s="3"/>
      <c r="V59" s="3"/>
      <c r="W59" s="3"/>
      <c r="X59" s="3"/>
      <c r="Y59" s="3"/>
      <c r="Z59" s="3"/>
      <c r="AA59" s="3"/>
    </row>
    <row r="60" spans="1:27" ht="15.75" customHeight="1">
      <c r="A60" s="3"/>
      <c r="B60" s="3"/>
      <c r="C60" s="3"/>
      <c r="D60" s="3"/>
      <c r="E60" s="3"/>
      <c r="F60" s="3"/>
      <c r="G60" s="3"/>
      <c r="H60" s="3"/>
      <c r="I60" s="3"/>
      <c r="J60" s="3"/>
      <c r="K60" s="3"/>
      <c r="L60" s="3"/>
      <c r="M60" s="3"/>
      <c r="N60" s="3"/>
      <c r="O60" s="3"/>
      <c r="P60" s="3"/>
      <c r="Q60" s="3"/>
      <c r="R60" s="3"/>
      <c r="S60" s="3"/>
      <c r="T60" s="3"/>
      <c r="U60" s="3"/>
      <c r="V60" s="3"/>
      <c r="W60" s="3"/>
      <c r="X60" s="3"/>
      <c r="Y60" s="3"/>
      <c r="Z60" s="3"/>
      <c r="AA60" s="3"/>
    </row>
    <row r="61" spans="1:27" ht="15.75" customHeight="1">
      <c r="A61" s="3"/>
      <c r="B61" s="3"/>
      <c r="C61" s="3"/>
      <c r="D61" s="3"/>
      <c r="E61" s="3"/>
      <c r="F61" s="3"/>
      <c r="G61" s="3"/>
      <c r="H61" s="3"/>
      <c r="I61" s="3"/>
      <c r="J61" s="3"/>
      <c r="K61" s="3"/>
      <c r="L61" s="3"/>
      <c r="M61" s="3"/>
      <c r="N61" s="3"/>
      <c r="O61" s="3"/>
      <c r="P61" s="3"/>
      <c r="Q61" s="3"/>
      <c r="R61" s="3"/>
      <c r="S61" s="3"/>
      <c r="T61" s="3"/>
      <c r="U61" s="3"/>
      <c r="V61" s="3"/>
      <c r="W61" s="3"/>
      <c r="X61" s="3"/>
      <c r="Y61" s="3"/>
      <c r="Z61" s="3"/>
      <c r="AA61" s="3"/>
    </row>
    <row r="62" spans="1:27" ht="15.75" customHeight="1">
      <c r="A62" s="3"/>
      <c r="B62" s="3"/>
      <c r="C62" s="3"/>
      <c r="D62" s="3"/>
      <c r="E62" s="3"/>
      <c r="F62" s="3"/>
      <c r="G62" s="3"/>
      <c r="H62" s="3"/>
      <c r="I62" s="3"/>
      <c r="J62" s="3"/>
      <c r="K62" s="3"/>
      <c r="L62" s="3"/>
      <c r="M62" s="3"/>
      <c r="N62" s="3"/>
      <c r="O62" s="3"/>
      <c r="P62" s="3"/>
      <c r="Q62" s="3"/>
      <c r="R62" s="3"/>
      <c r="S62" s="3"/>
      <c r="T62" s="3"/>
      <c r="U62" s="3"/>
      <c r="V62" s="3"/>
      <c r="W62" s="3"/>
      <c r="X62" s="3"/>
      <c r="Y62" s="3"/>
      <c r="Z62" s="3"/>
      <c r="AA62" s="3"/>
    </row>
    <row r="63" spans="1:27" ht="15.75" customHeight="1">
      <c r="A63" s="3"/>
      <c r="B63" s="3"/>
      <c r="C63" s="3"/>
      <c r="D63" s="3"/>
      <c r="E63" s="3"/>
      <c r="F63" s="3"/>
      <c r="G63" s="3"/>
      <c r="H63" s="3"/>
      <c r="I63" s="3"/>
      <c r="J63" s="3"/>
      <c r="K63" s="3"/>
      <c r="L63" s="3"/>
      <c r="M63" s="3"/>
      <c r="N63" s="3"/>
      <c r="O63" s="3"/>
      <c r="P63" s="3"/>
      <c r="Q63" s="3"/>
      <c r="R63" s="3"/>
      <c r="S63" s="3"/>
      <c r="T63" s="3"/>
      <c r="U63" s="3"/>
      <c r="V63" s="3"/>
      <c r="W63" s="3"/>
      <c r="X63" s="3"/>
      <c r="Y63" s="3"/>
      <c r="Z63" s="3"/>
      <c r="AA63" s="3"/>
    </row>
    <row r="64" spans="1:27" ht="15.75" customHeight="1">
      <c r="A64" s="3"/>
      <c r="B64" s="3"/>
      <c r="C64" s="3"/>
      <c r="D64" s="3"/>
      <c r="E64" s="3"/>
      <c r="F64" s="3"/>
      <c r="G64" s="3"/>
      <c r="H64" s="3"/>
      <c r="I64" s="3"/>
      <c r="J64" s="3"/>
      <c r="K64" s="3"/>
      <c r="L64" s="3"/>
      <c r="M64" s="3"/>
      <c r="N64" s="3"/>
      <c r="O64" s="3"/>
      <c r="P64" s="3"/>
      <c r="Q64" s="3"/>
      <c r="R64" s="3"/>
      <c r="S64" s="3"/>
      <c r="T64" s="3"/>
      <c r="U64" s="3"/>
      <c r="V64" s="3"/>
      <c r="W64" s="3"/>
      <c r="X64" s="3"/>
      <c r="Y64" s="3"/>
      <c r="Z64" s="3"/>
      <c r="AA64" s="3"/>
    </row>
    <row r="65" spans="1:27" ht="15.75" customHeight="1">
      <c r="A65" s="3"/>
      <c r="B65" s="3"/>
      <c r="C65" s="3"/>
      <c r="D65" s="3"/>
      <c r="E65" s="3"/>
      <c r="F65" s="3"/>
      <c r="G65" s="3"/>
      <c r="H65" s="3"/>
      <c r="I65" s="3"/>
      <c r="J65" s="3"/>
      <c r="K65" s="3"/>
      <c r="L65" s="3"/>
      <c r="M65" s="3"/>
      <c r="N65" s="3"/>
      <c r="O65" s="3"/>
      <c r="P65" s="3"/>
      <c r="Q65" s="3"/>
      <c r="R65" s="3"/>
      <c r="S65" s="3"/>
      <c r="T65" s="3"/>
      <c r="U65" s="3"/>
      <c r="V65" s="3"/>
      <c r="W65" s="3"/>
      <c r="X65" s="3"/>
      <c r="Y65" s="3"/>
      <c r="Z65" s="3"/>
      <c r="AA65" s="3"/>
    </row>
    <row r="66" spans="1:27" ht="15.75" customHeight="1">
      <c r="A66" s="3"/>
      <c r="B66" s="3"/>
      <c r="C66" s="3"/>
      <c r="D66" s="3"/>
      <c r="E66" s="3"/>
      <c r="F66" s="3"/>
      <c r="G66" s="3"/>
      <c r="H66" s="3"/>
      <c r="I66" s="3"/>
      <c r="J66" s="3"/>
      <c r="K66" s="3"/>
      <c r="L66" s="3"/>
      <c r="M66" s="3"/>
      <c r="N66" s="3"/>
      <c r="O66" s="3"/>
      <c r="P66" s="3"/>
      <c r="Q66" s="3"/>
      <c r="R66" s="3"/>
      <c r="S66" s="3"/>
      <c r="T66" s="3"/>
      <c r="U66" s="3"/>
      <c r="V66" s="3"/>
      <c r="W66" s="3"/>
      <c r="X66" s="3"/>
      <c r="Y66" s="3"/>
      <c r="Z66" s="3"/>
      <c r="AA66" s="3"/>
    </row>
    <row r="67" spans="1:27" ht="15.75" customHeight="1">
      <c r="A67" s="3"/>
      <c r="B67" s="3"/>
      <c r="C67" s="3"/>
      <c r="D67" s="3"/>
      <c r="E67" s="3"/>
      <c r="F67" s="3"/>
      <c r="G67" s="3"/>
      <c r="H67" s="3"/>
      <c r="I67" s="3"/>
      <c r="J67" s="3"/>
      <c r="K67" s="3"/>
      <c r="L67" s="3"/>
      <c r="M67" s="3"/>
      <c r="N67" s="3"/>
      <c r="O67" s="3"/>
      <c r="P67" s="3"/>
      <c r="Q67" s="3"/>
      <c r="R67" s="3"/>
      <c r="S67" s="3"/>
      <c r="T67" s="3"/>
      <c r="U67" s="3"/>
      <c r="V67" s="3"/>
      <c r="W67" s="3"/>
      <c r="X67" s="3"/>
      <c r="Y67" s="3"/>
      <c r="Z67" s="3"/>
      <c r="AA67" s="3"/>
    </row>
    <row r="68" spans="1:27" ht="15.75" customHeight="1">
      <c r="A68" s="3"/>
      <c r="B68" s="3"/>
      <c r="C68" s="3"/>
      <c r="D68" s="3"/>
      <c r="E68" s="3"/>
      <c r="F68" s="3"/>
      <c r="G68" s="3"/>
      <c r="H68" s="3"/>
      <c r="I68" s="3"/>
      <c r="J68" s="3"/>
      <c r="K68" s="3"/>
      <c r="L68" s="3"/>
      <c r="M68" s="3"/>
      <c r="N68" s="3"/>
      <c r="O68" s="3"/>
      <c r="P68" s="3"/>
      <c r="Q68" s="3"/>
      <c r="R68" s="3"/>
      <c r="S68" s="3"/>
      <c r="T68" s="3"/>
      <c r="U68" s="3"/>
      <c r="V68" s="3"/>
      <c r="W68" s="3"/>
      <c r="X68" s="3"/>
      <c r="Y68" s="3"/>
      <c r="Z68" s="3"/>
      <c r="AA68" s="3"/>
    </row>
    <row r="69" spans="1:27" ht="15.75" customHeight="1">
      <c r="A69" s="3"/>
      <c r="B69" s="3"/>
      <c r="C69" s="3"/>
      <c r="D69" s="3"/>
      <c r="E69" s="3"/>
      <c r="F69" s="3"/>
      <c r="G69" s="3"/>
      <c r="H69" s="3"/>
      <c r="I69" s="3"/>
      <c r="J69" s="3"/>
      <c r="K69" s="3"/>
      <c r="L69" s="3"/>
      <c r="M69" s="3"/>
      <c r="N69" s="3"/>
      <c r="O69" s="3"/>
      <c r="P69" s="3"/>
      <c r="Q69" s="3"/>
      <c r="R69" s="3"/>
      <c r="S69" s="3"/>
      <c r="T69" s="3"/>
      <c r="U69" s="3"/>
      <c r="V69" s="3"/>
      <c r="W69" s="3"/>
      <c r="X69" s="3"/>
      <c r="Y69" s="3"/>
      <c r="Z69" s="3"/>
      <c r="AA69" s="3"/>
    </row>
    <row r="70" spans="1:27" ht="15.75" customHeight="1">
      <c r="A70" s="3"/>
      <c r="B70" s="3"/>
      <c r="C70" s="3"/>
      <c r="D70" s="3"/>
      <c r="E70" s="3"/>
      <c r="F70" s="3"/>
      <c r="G70" s="3"/>
      <c r="H70" s="3"/>
      <c r="I70" s="3"/>
      <c r="J70" s="3"/>
      <c r="K70" s="3"/>
      <c r="L70" s="3"/>
      <c r="M70" s="3"/>
      <c r="N70" s="3"/>
      <c r="O70" s="3"/>
      <c r="P70" s="3"/>
      <c r="Q70" s="3"/>
      <c r="R70" s="3"/>
      <c r="S70" s="3"/>
      <c r="T70" s="3"/>
      <c r="U70" s="3"/>
      <c r="V70" s="3"/>
      <c r="W70" s="3"/>
      <c r="X70" s="3"/>
      <c r="Y70" s="3"/>
      <c r="Z70" s="3"/>
      <c r="AA70" s="3"/>
    </row>
    <row r="71" spans="1:27" ht="15.75" customHeight="1">
      <c r="A71" s="3"/>
      <c r="B71" s="3"/>
      <c r="C71" s="3"/>
      <c r="D71" s="3"/>
      <c r="E71" s="3"/>
      <c r="F71" s="3"/>
      <c r="G71" s="3"/>
      <c r="H71" s="3"/>
      <c r="I71" s="3"/>
      <c r="J71" s="3"/>
      <c r="K71" s="3"/>
      <c r="L71" s="3"/>
      <c r="M71" s="3"/>
      <c r="N71" s="3"/>
      <c r="O71" s="3"/>
      <c r="P71" s="3"/>
      <c r="Q71" s="3"/>
      <c r="R71" s="3"/>
      <c r="S71" s="3"/>
      <c r="T71" s="3"/>
      <c r="U71" s="3"/>
      <c r="V71" s="3"/>
      <c r="W71" s="3"/>
      <c r="X71" s="3"/>
      <c r="Y71" s="3"/>
      <c r="Z71" s="3"/>
      <c r="AA71" s="3"/>
    </row>
    <row r="72" spans="1:27" ht="15.75" customHeight="1">
      <c r="A72" s="3"/>
      <c r="B72" s="3"/>
      <c r="C72" s="3"/>
      <c r="D72" s="3"/>
      <c r="E72" s="3"/>
      <c r="F72" s="3"/>
      <c r="G72" s="3"/>
      <c r="H72" s="3"/>
      <c r="I72" s="3"/>
      <c r="J72" s="3"/>
      <c r="K72" s="3"/>
      <c r="L72" s="3"/>
      <c r="M72" s="3"/>
      <c r="N72" s="3"/>
      <c r="O72" s="3"/>
      <c r="P72" s="3"/>
      <c r="Q72" s="3"/>
      <c r="R72" s="3"/>
      <c r="S72" s="3"/>
      <c r="T72" s="3"/>
      <c r="U72" s="3"/>
      <c r="V72" s="3"/>
      <c r="W72" s="3"/>
      <c r="X72" s="3"/>
      <c r="Y72" s="3"/>
      <c r="Z72" s="3"/>
      <c r="AA72" s="3"/>
    </row>
    <row r="73" spans="1:27" ht="15.75" customHeight="1">
      <c r="A73" s="3"/>
      <c r="B73" s="3"/>
      <c r="C73" s="3"/>
      <c r="D73" s="3"/>
      <c r="E73" s="3"/>
      <c r="F73" s="3"/>
      <c r="G73" s="3"/>
      <c r="H73" s="3"/>
      <c r="I73" s="3"/>
      <c r="J73" s="3"/>
      <c r="K73" s="3"/>
      <c r="L73" s="3"/>
      <c r="M73" s="3"/>
      <c r="N73" s="3"/>
      <c r="O73" s="3"/>
      <c r="P73" s="3"/>
      <c r="Q73" s="3"/>
      <c r="R73" s="3"/>
      <c r="S73" s="3"/>
      <c r="T73" s="3"/>
      <c r="U73" s="3"/>
      <c r="V73" s="3"/>
      <c r="W73" s="3"/>
      <c r="X73" s="3"/>
      <c r="Y73" s="3"/>
      <c r="Z73" s="3"/>
      <c r="AA73" s="3"/>
    </row>
    <row r="74" spans="1:27" ht="15.75" customHeight="1">
      <c r="A74" s="3"/>
      <c r="B74" s="3"/>
      <c r="C74" s="3"/>
      <c r="D74" s="3"/>
      <c r="E74" s="3"/>
      <c r="F74" s="3"/>
      <c r="G74" s="3"/>
      <c r="H74" s="3"/>
      <c r="I74" s="3"/>
      <c r="J74" s="3"/>
      <c r="K74" s="3"/>
      <c r="L74" s="3"/>
      <c r="M74" s="3"/>
      <c r="N74" s="3"/>
      <c r="O74" s="3"/>
      <c r="P74" s="3"/>
      <c r="Q74" s="3"/>
      <c r="R74" s="3"/>
      <c r="S74" s="3"/>
      <c r="T74" s="3"/>
      <c r="U74" s="3"/>
      <c r="V74" s="3"/>
      <c r="W74" s="3"/>
      <c r="X74" s="3"/>
      <c r="Y74" s="3"/>
      <c r="Z74" s="3"/>
      <c r="AA74" s="3"/>
    </row>
    <row r="75" spans="1:27" ht="15.75" customHeight="1">
      <c r="A75" s="3"/>
      <c r="B75" s="3"/>
      <c r="C75" s="3"/>
      <c r="D75" s="3"/>
      <c r="E75" s="3"/>
      <c r="F75" s="3"/>
      <c r="G75" s="3"/>
      <c r="H75" s="3"/>
      <c r="I75" s="3"/>
      <c r="J75" s="3"/>
      <c r="K75" s="3"/>
      <c r="L75" s="3"/>
      <c r="M75" s="3"/>
      <c r="N75" s="3"/>
      <c r="O75" s="3"/>
      <c r="P75" s="3"/>
      <c r="Q75" s="3"/>
      <c r="R75" s="3"/>
      <c r="S75" s="3"/>
      <c r="T75" s="3"/>
      <c r="U75" s="3"/>
      <c r="V75" s="3"/>
      <c r="W75" s="3"/>
      <c r="X75" s="3"/>
      <c r="Y75" s="3"/>
      <c r="Z75" s="3"/>
      <c r="AA75" s="3"/>
    </row>
    <row r="76" spans="1:27" ht="15.75" customHeight="1">
      <c r="A76" s="3"/>
      <c r="B76" s="3"/>
      <c r="C76" s="3"/>
      <c r="D76" s="3"/>
      <c r="E76" s="3"/>
      <c r="F76" s="3"/>
      <c r="G76" s="3"/>
      <c r="H76" s="3"/>
      <c r="I76" s="3"/>
      <c r="J76" s="3"/>
      <c r="K76" s="3"/>
      <c r="L76" s="3"/>
      <c r="M76" s="3"/>
      <c r="N76" s="3"/>
      <c r="O76" s="3"/>
      <c r="P76" s="3"/>
      <c r="Q76" s="3"/>
      <c r="R76" s="3"/>
      <c r="S76" s="3"/>
      <c r="T76" s="3"/>
      <c r="U76" s="3"/>
      <c r="V76" s="3"/>
      <c r="W76" s="3"/>
      <c r="X76" s="3"/>
      <c r="Y76" s="3"/>
      <c r="Z76" s="3"/>
      <c r="AA76" s="3"/>
    </row>
    <row r="77" spans="1:27" ht="15.75" customHeight="1">
      <c r="A77" s="3"/>
      <c r="B77" s="3"/>
      <c r="C77" s="3"/>
      <c r="D77" s="3"/>
      <c r="E77" s="3"/>
      <c r="F77" s="3"/>
      <c r="G77" s="3"/>
      <c r="H77" s="3"/>
      <c r="I77" s="3"/>
      <c r="J77" s="3"/>
      <c r="K77" s="3"/>
      <c r="L77" s="3"/>
      <c r="M77" s="3"/>
      <c r="N77" s="3"/>
      <c r="O77" s="3"/>
      <c r="P77" s="3"/>
      <c r="Q77" s="3"/>
      <c r="R77" s="3"/>
      <c r="S77" s="3"/>
      <c r="T77" s="3"/>
      <c r="U77" s="3"/>
      <c r="V77" s="3"/>
      <c r="W77" s="3"/>
      <c r="X77" s="3"/>
      <c r="Y77" s="3"/>
      <c r="Z77" s="3"/>
      <c r="AA77" s="3"/>
    </row>
    <row r="78" spans="1:27" ht="15.75" customHeight="1">
      <c r="A78" s="3"/>
      <c r="B78" s="3"/>
      <c r="C78" s="3"/>
      <c r="D78" s="3"/>
      <c r="E78" s="3"/>
      <c r="F78" s="3"/>
      <c r="G78" s="3"/>
      <c r="H78" s="3"/>
      <c r="I78" s="3"/>
      <c r="J78" s="3"/>
      <c r="K78" s="3"/>
      <c r="L78" s="3"/>
      <c r="M78" s="3"/>
      <c r="N78" s="3"/>
      <c r="O78" s="3"/>
      <c r="P78" s="3"/>
      <c r="Q78" s="3"/>
      <c r="R78" s="3"/>
      <c r="S78" s="3"/>
      <c r="T78" s="3"/>
      <c r="U78" s="3"/>
      <c r="V78" s="3"/>
      <c r="W78" s="3"/>
      <c r="X78" s="3"/>
      <c r="Y78" s="3"/>
      <c r="Z78" s="3"/>
      <c r="AA78" s="3"/>
    </row>
    <row r="79" spans="1:27" ht="15.75" customHeight="1">
      <c r="A79" s="3"/>
      <c r="B79" s="3"/>
      <c r="C79" s="3"/>
      <c r="D79" s="3"/>
      <c r="E79" s="3"/>
      <c r="F79" s="3"/>
      <c r="G79" s="3"/>
      <c r="H79" s="3"/>
      <c r="I79" s="3"/>
      <c r="J79" s="3"/>
      <c r="K79" s="3"/>
      <c r="L79" s="3"/>
      <c r="M79" s="3"/>
      <c r="N79" s="3"/>
      <c r="O79" s="3"/>
      <c r="P79" s="3"/>
      <c r="Q79" s="3"/>
      <c r="R79" s="3"/>
      <c r="S79" s="3"/>
      <c r="T79" s="3"/>
      <c r="U79" s="3"/>
      <c r="V79" s="3"/>
      <c r="W79" s="3"/>
      <c r="X79" s="3"/>
      <c r="Y79" s="3"/>
      <c r="Z79" s="3"/>
      <c r="AA79" s="3"/>
    </row>
    <row r="80" spans="1:27" ht="15.75" customHeight="1">
      <c r="A80" s="3"/>
      <c r="B80" s="3"/>
      <c r="C80" s="3"/>
      <c r="D80" s="3"/>
      <c r="E80" s="3"/>
      <c r="F80" s="3"/>
      <c r="G80" s="3"/>
      <c r="H80" s="3"/>
      <c r="I80" s="3"/>
      <c r="J80" s="3"/>
      <c r="K80" s="3"/>
      <c r="L80" s="3"/>
      <c r="M80" s="3"/>
      <c r="N80" s="3"/>
      <c r="O80" s="3"/>
      <c r="P80" s="3"/>
      <c r="Q80" s="3"/>
      <c r="R80" s="3"/>
      <c r="S80" s="3"/>
      <c r="T80" s="3"/>
      <c r="U80" s="3"/>
      <c r="V80" s="3"/>
      <c r="W80" s="3"/>
      <c r="X80" s="3"/>
      <c r="Y80" s="3"/>
      <c r="Z80" s="3"/>
      <c r="AA80" s="3"/>
    </row>
    <row r="81" spans="1:27" ht="15.75" customHeight="1">
      <c r="A81" s="3"/>
      <c r="B81" s="3"/>
      <c r="C81" s="3"/>
      <c r="D81" s="3"/>
      <c r="E81" s="3"/>
      <c r="F81" s="3"/>
      <c r="G81" s="3"/>
      <c r="H81" s="3"/>
      <c r="I81" s="3"/>
      <c r="J81" s="3"/>
      <c r="K81" s="3"/>
      <c r="L81" s="3"/>
      <c r="M81" s="3"/>
      <c r="N81" s="3"/>
      <c r="O81" s="3"/>
      <c r="P81" s="3"/>
      <c r="Q81" s="3"/>
      <c r="R81" s="3"/>
      <c r="S81" s="3"/>
      <c r="T81" s="3"/>
      <c r="U81" s="3"/>
      <c r="V81" s="3"/>
      <c r="W81" s="3"/>
      <c r="X81" s="3"/>
      <c r="Y81" s="3"/>
      <c r="Z81" s="3"/>
      <c r="AA81" s="3"/>
    </row>
    <row r="82" spans="1:27" ht="15.75" customHeight="1">
      <c r="A82" s="3"/>
      <c r="B82" s="3"/>
      <c r="C82" s="3"/>
      <c r="D82" s="3"/>
      <c r="E82" s="3"/>
      <c r="F82" s="3"/>
      <c r="G82" s="3"/>
      <c r="H82" s="3"/>
      <c r="I82" s="3"/>
      <c r="J82" s="3"/>
      <c r="K82" s="3"/>
      <c r="L82" s="3"/>
      <c r="M82" s="3"/>
      <c r="N82" s="3"/>
      <c r="O82" s="3"/>
      <c r="P82" s="3"/>
      <c r="Q82" s="3"/>
      <c r="R82" s="3"/>
      <c r="S82" s="3"/>
      <c r="T82" s="3"/>
      <c r="U82" s="3"/>
      <c r="V82" s="3"/>
      <c r="W82" s="3"/>
      <c r="X82" s="3"/>
      <c r="Y82" s="3"/>
      <c r="Z82" s="3"/>
      <c r="AA82" s="3"/>
    </row>
    <row r="83" spans="1:27" ht="15.75" customHeight="1">
      <c r="A83" s="3"/>
      <c r="B83" s="3"/>
      <c r="C83" s="3"/>
      <c r="D83" s="3"/>
      <c r="E83" s="3"/>
      <c r="F83" s="3"/>
      <c r="G83" s="3"/>
      <c r="H83" s="3"/>
      <c r="I83" s="3"/>
      <c r="J83" s="3"/>
      <c r="K83" s="3"/>
      <c r="L83" s="3"/>
      <c r="M83" s="3"/>
      <c r="N83" s="3"/>
      <c r="O83" s="3"/>
      <c r="P83" s="3"/>
      <c r="Q83" s="3"/>
      <c r="R83" s="3"/>
      <c r="S83" s="3"/>
      <c r="T83" s="3"/>
      <c r="U83" s="3"/>
      <c r="V83" s="3"/>
      <c r="W83" s="3"/>
      <c r="X83" s="3"/>
      <c r="Y83" s="3"/>
      <c r="Z83" s="3"/>
      <c r="AA83" s="3"/>
    </row>
    <row r="84" spans="1:27" ht="15.75" customHeight="1">
      <c r="A84" s="3"/>
      <c r="B84" s="3"/>
      <c r="C84" s="3"/>
      <c r="D84" s="3"/>
      <c r="E84" s="3"/>
      <c r="F84" s="3"/>
      <c r="G84" s="3"/>
      <c r="H84" s="3"/>
      <c r="I84" s="3"/>
      <c r="J84" s="3"/>
      <c r="K84" s="3"/>
      <c r="L84" s="3"/>
      <c r="M84" s="3"/>
      <c r="N84" s="3"/>
      <c r="O84" s="3"/>
      <c r="P84" s="3"/>
      <c r="Q84" s="3"/>
      <c r="R84" s="3"/>
      <c r="S84" s="3"/>
      <c r="T84" s="3"/>
      <c r="U84" s="3"/>
      <c r="V84" s="3"/>
      <c r="W84" s="3"/>
      <c r="X84" s="3"/>
      <c r="Y84" s="3"/>
      <c r="Z84" s="3"/>
      <c r="AA84" s="3"/>
    </row>
    <row r="85" spans="1:27" ht="15.75" customHeight="1">
      <c r="A85" s="3"/>
      <c r="B85" s="3"/>
      <c r="C85" s="3"/>
      <c r="D85" s="3"/>
      <c r="E85" s="3"/>
      <c r="F85" s="3"/>
      <c r="G85" s="3"/>
      <c r="H85" s="3"/>
      <c r="I85" s="3"/>
      <c r="J85" s="3"/>
      <c r="K85" s="3"/>
      <c r="L85" s="3"/>
      <c r="M85" s="3"/>
      <c r="N85" s="3"/>
      <c r="O85" s="3"/>
      <c r="P85" s="3"/>
      <c r="Q85" s="3"/>
      <c r="R85" s="3"/>
      <c r="S85" s="3"/>
      <c r="T85" s="3"/>
      <c r="U85" s="3"/>
      <c r="V85" s="3"/>
      <c r="W85" s="3"/>
      <c r="X85" s="3"/>
      <c r="Y85" s="3"/>
      <c r="Z85" s="3"/>
      <c r="AA85" s="3"/>
    </row>
    <row r="86" spans="1:27" ht="15.75" customHeight="1">
      <c r="A86" s="3"/>
      <c r="B86" s="3"/>
      <c r="C86" s="3"/>
      <c r="D86" s="3"/>
      <c r="E86" s="3"/>
      <c r="F86" s="3"/>
      <c r="G86" s="3"/>
      <c r="H86" s="3"/>
      <c r="I86" s="3"/>
      <c r="J86" s="3"/>
      <c r="K86" s="3"/>
      <c r="L86" s="3"/>
      <c r="M86" s="3"/>
      <c r="N86" s="3"/>
      <c r="O86" s="3"/>
      <c r="P86" s="3"/>
      <c r="Q86" s="3"/>
      <c r="R86" s="3"/>
      <c r="S86" s="3"/>
      <c r="T86" s="3"/>
      <c r="U86" s="3"/>
      <c r="V86" s="3"/>
      <c r="W86" s="3"/>
      <c r="X86" s="3"/>
      <c r="Y86" s="3"/>
      <c r="Z86" s="3"/>
      <c r="AA86" s="3"/>
    </row>
    <row r="87" spans="1:27" ht="15.75" customHeight="1">
      <c r="A87" s="3"/>
      <c r="B87" s="3"/>
      <c r="C87" s="3"/>
      <c r="D87" s="3"/>
      <c r="E87" s="3"/>
      <c r="F87" s="3"/>
      <c r="G87" s="3"/>
      <c r="H87" s="3"/>
      <c r="I87" s="3"/>
      <c r="J87" s="3"/>
      <c r="K87" s="3"/>
      <c r="L87" s="3"/>
      <c r="M87" s="3"/>
      <c r="N87" s="3"/>
      <c r="O87" s="3"/>
      <c r="P87" s="3"/>
      <c r="Q87" s="3"/>
      <c r="R87" s="3"/>
      <c r="S87" s="3"/>
      <c r="T87" s="3"/>
      <c r="U87" s="3"/>
      <c r="V87" s="3"/>
      <c r="W87" s="3"/>
      <c r="X87" s="3"/>
      <c r="Y87" s="3"/>
      <c r="Z87" s="3"/>
      <c r="AA87" s="3"/>
    </row>
    <row r="88" spans="1:27" ht="15.75" customHeight="1">
      <c r="A88" s="3"/>
      <c r="B88" s="3"/>
      <c r="C88" s="3"/>
      <c r="D88" s="3"/>
      <c r="E88" s="3"/>
      <c r="F88" s="3"/>
      <c r="G88" s="3"/>
      <c r="H88" s="3"/>
      <c r="I88" s="3"/>
      <c r="J88" s="3"/>
      <c r="K88" s="3"/>
      <c r="L88" s="3"/>
      <c r="M88" s="3"/>
      <c r="N88" s="3"/>
      <c r="O88" s="3"/>
      <c r="P88" s="3"/>
      <c r="Q88" s="3"/>
      <c r="R88" s="3"/>
      <c r="S88" s="3"/>
      <c r="T88" s="3"/>
      <c r="U88" s="3"/>
      <c r="V88" s="3"/>
      <c r="W88" s="3"/>
      <c r="X88" s="3"/>
      <c r="Y88" s="3"/>
      <c r="Z88" s="3"/>
      <c r="AA88" s="3"/>
    </row>
    <row r="89" spans="1:27" ht="15.75" customHeight="1">
      <c r="A89" s="3"/>
      <c r="B89" s="3"/>
      <c r="C89" s="3"/>
      <c r="D89" s="3"/>
      <c r="E89" s="3"/>
      <c r="F89" s="3"/>
      <c r="G89" s="3"/>
      <c r="H89" s="3"/>
      <c r="I89" s="3"/>
      <c r="J89" s="3"/>
      <c r="K89" s="3"/>
      <c r="L89" s="3"/>
      <c r="M89" s="3"/>
      <c r="N89" s="3"/>
      <c r="O89" s="3"/>
      <c r="P89" s="3"/>
      <c r="Q89" s="3"/>
      <c r="R89" s="3"/>
      <c r="S89" s="3"/>
      <c r="T89" s="3"/>
      <c r="U89" s="3"/>
      <c r="V89" s="3"/>
      <c r="W89" s="3"/>
      <c r="X89" s="3"/>
      <c r="Y89" s="3"/>
      <c r="Z89" s="3"/>
      <c r="AA89" s="3"/>
    </row>
    <row r="90" spans="1:27" ht="15.75" customHeight="1">
      <c r="A90" s="3"/>
      <c r="B90" s="3"/>
      <c r="C90" s="3"/>
      <c r="D90" s="3"/>
      <c r="E90" s="3"/>
      <c r="F90" s="3"/>
      <c r="G90" s="3"/>
      <c r="H90" s="3"/>
      <c r="I90" s="3"/>
      <c r="J90" s="3"/>
      <c r="K90" s="3"/>
      <c r="L90" s="3"/>
      <c r="M90" s="3"/>
      <c r="N90" s="3"/>
      <c r="O90" s="3"/>
      <c r="P90" s="3"/>
      <c r="Q90" s="3"/>
      <c r="R90" s="3"/>
      <c r="S90" s="3"/>
      <c r="T90" s="3"/>
      <c r="U90" s="3"/>
      <c r="V90" s="3"/>
      <c r="W90" s="3"/>
      <c r="X90" s="3"/>
      <c r="Y90" s="3"/>
      <c r="Z90" s="3"/>
      <c r="AA90" s="3"/>
    </row>
    <row r="91" spans="1:27" ht="15.75" customHeight="1">
      <c r="A91" s="3"/>
      <c r="B91" s="3"/>
      <c r="C91" s="3"/>
      <c r="D91" s="3"/>
      <c r="E91" s="3"/>
      <c r="F91" s="3"/>
      <c r="G91" s="3"/>
      <c r="H91" s="3"/>
      <c r="I91" s="3"/>
      <c r="J91" s="3"/>
      <c r="K91" s="3"/>
      <c r="L91" s="3"/>
      <c r="M91" s="3"/>
      <c r="N91" s="3"/>
      <c r="O91" s="3"/>
      <c r="P91" s="3"/>
      <c r="Q91" s="3"/>
      <c r="R91" s="3"/>
      <c r="S91" s="3"/>
      <c r="T91" s="3"/>
      <c r="U91" s="3"/>
      <c r="V91" s="3"/>
      <c r="W91" s="3"/>
      <c r="X91" s="3"/>
      <c r="Y91" s="3"/>
      <c r="Z91" s="3"/>
      <c r="AA91" s="3"/>
    </row>
    <row r="92" spans="1:27" ht="15.75" customHeight="1">
      <c r="A92" s="3"/>
      <c r="B92" s="3"/>
      <c r="C92" s="3"/>
      <c r="D92" s="3"/>
      <c r="E92" s="3"/>
      <c r="F92" s="3"/>
      <c r="G92" s="3"/>
      <c r="H92" s="3"/>
      <c r="I92" s="3"/>
      <c r="J92" s="3"/>
      <c r="K92" s="3"/>
      <c r="L92" s="3"/>
      <c r="M92" s="3"/>
      <c r="N92" s="3"/>
      <c r="O92" s="3"/>
      <c r="P92" s="3"/>
      <c r="Q92" s="3"/>
      <c r="R92" s="3"/>
      <c r="S92" s="3"/>
      <c r="T92" s="3"/>
      <c r="U92" s="3"/>
      <c r="V92" s="3"/>
      <c r="W92" s="3"/>
      <c r="X92" s="3"/>
      <c r="Y92" s="3"/>
      <c r="Z92" s="3"/>
      <c r="AA92" s="3"/>
    </row>
    <row r="93" spans="1:27" ht="15.75" customHeight="1">
      <c r="A93" s="3"/>
      <c r="B93" s="3"/>
      <c r="C93" s="3"/>
      <c r="D93" s="3"/>
      <c r="E93" s="3"/>
      <c r="F93" s="3"/>
      <c r="G93" s="3"/>
      <c r="H93" s="3"/>
      <c r="I93" s="3"/>
      <c r="J93" s="3"/>
      <c r="K93" s="3"/>
      <c r="L93" s="3"/>
      <c r="M93" s="3"/>
      <c r="N93" s="3"/>
      <c r="O93" s="3"/>
      <c r="P93" s="3"/>
      <c r="Q93" s="3"/>
      <c r="R93" s="3"/>
      <c r="S93" s="3"/>
      <c r="T93" s="3"/>
      <c r="U93" s="3"/>
      <c r="V93" s="3"/>
      <c r="W93" s="3"/>
      <c r="X93" s="3"/>
      <c r="Y93" s="3"/>
      <c r="Z93" s="3"/>
      <c r="AA93" s="3"/>
    </row>
    <row r="94" spans="1:27" ht="15.75" customHeight="1">
      <c r="A94" s="3"/>
      <c r="B94" s="3"/>
      <c r="C94" s="3"/>
      <c r="D94" s="3"/>
      <c r="E94" s="3"/>
      <c r="F94" s="3"/>
      <c r="G94" s="3"/>
      <c r="H94" s="3"/>
      <c r="I94" s="3"/>
      <c r="J94" s="3"/>
      <c r="K94" s="3"/>
      <c r="L94" s="3"/>
      <c r="M94" s="3"/>
      <c r="N94" s="3"/>
      <c r="O94" s="3"/>
      <c r="P94" s="3"/>
      <c r="Q94" s="3"/>
      <c r="R94" s="3"/>
      <c r="S94" s="3"/>
      <c r="T94" s="3"/>
      <c r="U94" s="3"/>
      <c r="V94" s="3"/>
      <c r="W94" s="3"/>
      <c r="X94" s="3"/>
      <c r="Y94" s="3"/>
      <c r="Z94" s="3"/>
      <c r="AA94" s="3"/>
    </row>
    <row r="95" spans="1:27" ht="15.75" customHeight="1">
      <c r="A95" s="3"/>
      <c r="B95" s="3"/>
      <c r="C95" s="3"/>
      <c r="D95" s="3"/>
      <c r="E95" s="3"/>
      <c r="F95" s="3"/>
      <c r="G95" s="3"/>
      <c r="H95" s="3"/>
      <c r="I95" s="3"/>
      <c r="J95" s="3"/>
      <c r="K95" s="3"/>
      <c r="L95" s="3"/>
      <c r="M95" s="3"/>
      <c r="N95" s="3"/>
      <c r="O95" s="3"/>
      <c r="P95" s="3"/>
      <c r="Q95" s="3"/>
      <c r="R95" s="3"/>
      <c r="S95" s="3"/>
      <c r="T95" s="3"/>
      <c r="U95" s="3"/>
      <c r="V95" s="3"/>
      <c r="W95" s="3"/>
      <c r="X95" s="3"/>
      <c r="Y95" s="3"/>
      <c r="Z95" s="3"/>
      <c r="AA95" s="3"/>
    </row>
    <row r="96" spans="1:27" ht="15.75" customHeight="1">
      <c r="A96" s="3"/>
      <c r="B96" s="3"/>
      <c r="C96" s="3"/>
      <c r="D96" s="3"/>
      <c r="E96" s="3"/>
      <c r="F96" s="3"/>
      <c r="G96" s="3"/>
      <c r="H96" s="3"/>
      <c r="I96" s="3"/>
      <c r="J96" s="3"/>
      <c r="K96" s="3"/>
      <c r="L96" s="3"/>
      <c r="M96" s="3"/>
      <c r="N96" s="3"/>
      <c r="O96" s="3"/>
      <c r="P96" s="3"/>
      <c r="Q96" s="3"/>
      <c r="R96" s="3"/>
      <c r="S96" s="3"/>
      <c r="T96" s="3"/>
      <c r="U96" s="3"/>
      <c r="V96" s="3"/>
      <c r="W96" s="3"/>
      <c r="X96" s="3"/>
      <c r="Y96" s="3"/>
      <c r="Z96" s="3"/>
      <c r="AA96" s="3"/>
    </row>
    <row r="97" spans="1:27" ht="15.75" customHeight="1">
      <c r="A97" s="3"/>
      <c r="B97" s="3"/>
      <c r="C97" s="3"/>
      <c r="D97" s="3"/>
      <c r="E97" s="3"/>
      <c r="F97" s="3"/>
      <c r="G97" s="3"/>
      <c r="H97" s="3"/>
      <c r="I97" s="3"/>
      <c r="J97" s="3"/>
      <c r="K97" s="3"/>
      <c r="L97" s="3"/>
      <c r="M97" s="3"/>
      <c r="N97" s="3"/>
      <c r="O97" s="3"/>
      <c r="P97" s="3"/>
      <c r="Q97" s="3"/>
      <c r="R97" s="3"/>
      <c r="S97" s="3"/>
      <c r="T97" s="3"/>
      <c r="U97" s="3"/>
      <c r="V97" s="3"/>
      <c r="W97" s="3"/>
      <c r="X97" s="3"/>
      <c r="Y97" s="3"/>
      <c r="Z97" s="3"/>
      <c r="AA97" s="3"/>
    </row>
    <row r="98" spans="1:27" ht="15.75" customHeight="1">
      <c r="A98" s="3"/>
      <c r="B98" s="3"/>
      <c r="C98" s="3"/>
      <c r="D98" s="3"/>
      <c r="E98" s="3"/>
      <c r="F98" s="3"/>
      <c r="G98" s="3"/>
      <c r="H98" s="3"/>
      <c r="I98" s="3"/>
      <c r="J98" s="3"/>
      <c r="K98" s="3"/>
      <c r="L98" s="3"/>
      <c r="M98" s="3"/>
      <c r="N98" s="3"/>
      <c r="O98" s="3"/>
      <c r="P98" s="3"/>
      <c r="Q98" s="3"/>
      <c r="R98" s="3"/>
      <c r="S98" s="3"/>
      <c r="T98" s="3"/>
      <c r="U98" s="3"/>
      <c r="V98" s="3"/>
      <c r="W98" s="3"/>
      <c r="X98" s="3"/>
      <c r="Y98" s="3"/>
      <c r="Z98" s="3"/>
      <c r="AA98" s="3"/>
    </row>
    <row r="99" spans="1:27" ht="15.75" customHeight="1">
      <c r="A99" s="3"/>
      <c r="B99" s="3"/>
      <c r="C99" s="3"/>
      <c r="D99" s="3"/>
      <c r="E99" s="3"/>
      <c r="F99" s="3"/>
      <c r="G99" s="3"/>
      <c r="H99" s="3"/>
      <c r="I99" s="3"/>
      <c r="J99" s="3"/>
      <c r="K99" s="3"/>
      <c r="L99" s="3"/>
      <c r="M99" s="3"/>
      <c r="N99" s="3"/>
      <c r="O99" s="3"/>
      <c r="P99" s="3"/>
      <c r="Q99" s="3"/>
      <c r="R99" s="3"/>
      <c r="S99" s="3"/>
      <c r="T99" s="3"/>
      <c r="U99" s="3"/>
      <c r="V99" s="3"/>
      <c r="W99" s="3"/>
      <c r="X99" s="3"/>
      <c r="Y99" s="3"/>
      <c r="Z99" s="3"/>
      <c r="AA99" s="3"/>
    </row>
    <row r="100" spans="1:27" ht="15.7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row>
    <row r="101" spans="1:27" ht="15.7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row>
    <row r="102" spans="1:27" ht="15.7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row>
    <row r="103" spans="1:27" ht="15.7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row>
    <row r="104" spans="1:27" ht="15.7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row>
    <row r="105" spans="1:27" ht="15.7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row>
    <row r="106" spans="1:27" ht="15.7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row>
    <row r="107" spans="1:27" ht="15.7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row>
    <row r="108" spans="1:27" ht="15.7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row>
    <row r="109" spans="1:27" ht="15.7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row>
    <row r="110" spans="1:27" ht="15.7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row>
    <row r="111" spans="1:27" ht="15.7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row>
    <row r="112" spans="1:27" ht="15.7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row>
    <row r="113" spans="1:27" ht="15.7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row>
    <row r="114" spans="1:27" ht="15.7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row>
    <row r="115" spans="1:27" ht="15.7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row>
    <row r="116" spans="1:27" ht="15.7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row>
    <row r="117" spans="1:27" ht="15.7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row>
    <row r="118" spans="1:27" ht="15.7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row>
    <row r="119" spans="1:27" ht="15.7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row>
    <row r="120" spans="1:27" ht="15.7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row>
    <row r="121" spans="1:27" ht="15.7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row>
    <row r="122" spans="1:27" ht="15.7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row>
    <row r="123" spans="1:27" ht="15.7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row>
    <row r="124" spans="1:27" ht="15.7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row>
    <row r="125" spans="1:27" ht="15.7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row>
    <row r="126" spans="1:27" ht="15.7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row>
    <row r="127" spans="1:27" ht="15.7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row>
    <row r="128" spans="1:27" ht="15.7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row>
    <row r="129" spans="1:27" ht="15.7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row>
    <row r="130" spans="1:27" ht="15.7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row>
    <row r="131" spans="1:27" ht="15.7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row>
    <row r="132" spans="1:27" ht="15.7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row>
    <row r="133" spans="1:27" ht="15.7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row>
    <row r="134" spans="1:27" ht="15.7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row>
    <row r="135" spans="1:27" ht="15.7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row>
    <row r="136" spans="1:27" ht="15.7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row>
    <row r="137" spans="1:27" ht="15.7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row>
    <row r="138" spans="1:27" ht="15.7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row>
    <row r="139" spans="1:27" ht="15.7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row>
    <row r="140" spans="1:27" ht="15.7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row>
    <row r="141" spans="1:27" ht="15.7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row>
    <row r="142" spans="1:27" ht="15.7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row>
    <row r="143" spans="1:27" ht="15.7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row>
    <row r="144" spans="1:27" ht="15.7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row>
    <row r="145" spans="1:27" ht="15.7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row>
    <row r="146" spans="1:27" ht="15.7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row>
    <row r="147" spans="1:27" ht="15.7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row>
    <row r="148" spans="1:27" ht="15.7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row>
    <row r="149" spans="1:27" ht="15.7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row>
    <row r="150" spans="1:27" ht="15.7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row>
    <row r="151" spans="1:27" ht="15.7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row>
    <row r="152" spans="1:27" ht="15.7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row>
    <row r="153" spans="1:27" ht="15.7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row>
    <row r="154" spans="1:27" ht="15.7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row>
    <row r="155" spans="1:27" ht="15.7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row>
    <row r="156" spans="1:27" ht="15.7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row>
    <row r="157" spans="1:27" ht="15.7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row>
    <row r="158" spans="1:27" ht="15.7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row>
    <row r="159" spans="1:27" ht="15.7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row>
    <row r="160" spans="1:27" ht="15.7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row>
    <row r="161" spans="1:27" ht="15.7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row>
    <row r="162" spans="1:27" ht="15.7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row>
    <row r="163" spans="1:27" ht="15.7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row>
    <row r="164" spans="1:27" ht="15.7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row>
    <row r="165" spans="1:27" ht="15.7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row>
    <row r="166" spans="1:27" ht="15.7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row>
    <row r="167" spans="1:27" ht="15.7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row>
    <row r="168" spans="1:27" ht="15.7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row>
    <row r="169" spans="1:27" ht="15.7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row>
    <row r="170" spans="1:27" ht="15.7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row>
    <row r="171" spans="1:27" ht="15.7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row>
    <row r="172" spans="1:27" ht="15.7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row>
    <row r="173" spans="1:27" ht="15.7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row>
    <row r="174" spans="1:27" ht="15.7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row>
    <row r="175" spans="1:27" ht="15.7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row>
    <row r="176" spans="1:27" ht="15.7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row>
    <row r="177" spans="1:27" ht="15.7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row>
    <row r="178" spans="1:27" ht="15.7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row>
    <row r="179" spans="1:27" ht="15.7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row>
    <row r="180" spans="1:27" ht="15.7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row>
    <row r="181" spans="1:27" ht="15.7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row>
    <row r="182" spans="1:27" ht="15.7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row>
    <row r="183" spans="1:27" ht="15.7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row>
    <row r="184" spans="1:27" ht="15.7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row>
    <row r="185" spans="1:27" ht="15.7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row>
    <row r="186" spans="1:27" ht="15.7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row>
    <row r="187" spans="1:27" ht="15.7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row>
    <row r="188" spans="1:27" ht="15.7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row>
    <row r="189" spans="1:27" ht="15.7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row>
    <row r="190" spans="1:27" ht="15.7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row>
    <row r="191" spans="1:27" ht="15.7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row>
    <row r="192" spans="1:27" ht="15.7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row>
    <row r="193" spans="1:27" ht="15.7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row>
    <row r="194" spans="1:27" ht="15.7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row>
    <row r="195" spans="1:27" ht="15.7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row>
    <row r="196" spans="1:27" ht="15.7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row>
    <row r="197" spans="1:27" ht="15.7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row>
    <row r="198" spans="1:27" ht="15.7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row>
    <row r="199" spans="1:27" ht="15.7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row>
    <row r="200" spans="1:27" ht="15.7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row>
    <row r="201" spans="1:27" ht="15.7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row>
    <row r="202" spans="1:27" ht="15.7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row>
    <row r="203" spans="1:27" ht="15.7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row>
    <row r="204" spans="1:27" ht="15.7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row>
    <row r="205" spans="1:27" ht="15.7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row>
    <row r="206" spans="1:27" ht="15.7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row>
    <row r="207" spans="1:27" ht="15.7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row>
    <row r="208" spans="1:27" ht="15.7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row>
    <row r="209" spans="1:27" ht="15.7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row>
    <row r="210" spans="1:27" ht="15.7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row>
    <row r="211" spans="1:27" ht="15.7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row>
    <row r="212" spans="1:27" ht="15.7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row>
    <row r="213" spans="1:27" ht="15.7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row>
    <row r="214" spans="1:27" ht="15.7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row>
    <row r="215" spans="1:27" ht="15.7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row>
    <row r="216" spans="1:27" ht="15.7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row>
    <row r="217" spans="1:27" ht="15.7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row>
    <row r="218" spans="1:27" ht="15.7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row>
    <row r="219" spans="1:27" ht="15.7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row>
    <row r="220" spans="1:27" ht="15.7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row>
    <row r="221" spans="1:27" ht="15.75" customHeight="1"/>
    <row r="222" spans="1:27" ht="15.75" customHeight="1"/>
    <row r="223" spans="1:27" ht="15.75" customHeight="1"/>
    <row r="224" spans="1:27"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B3:C3"/>
    <mergeCell ref="D3:E3"/>
    <mergeCell ref="F3:G3"/>
  </mergeCells>
  <pageMargins left="0.75" right="0.75" top="1" bottom="1" header="0" footer="0"/>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pane xSplit="1" ySplit="4" topLeftCell="B5" activePane="bottomRight" state="frozen"/>
      <selection pane="topRight" activeCell="B1" sqref="B1"/>
      <selection pane="bottomLeft" activeCell="A5" sqref="A5"/>
      <selection pane="bottomRight" activeCell="B5" sqref="B5"/>
    </sheetView>
  </sheetViews>
  <sheetFormatPr defaultColWidth="12.6640625" defaultRowHeight="15" customHeight="1"/>
  <cols>
    <col min="1" max="1" width="9" customWidth="1"/>
    <col min="2" max="2" width="17.33203125" customWidth="1"/>
    <col min="3" max="7" width="9" customWidth="1"/>
    <col min="9" max="10" width="16.44140625" customWidth="1"/>
    <col min="11" max="11" width="12.77734375" customWidth="1"/>
  </cols>
  <sheetData>
    <row r="1" spans="1:26" ht="21.75" customHeight="1">
      <c r="A1" s="1" t="s">
        <v>2</v>
      </c>
      <c r="B1" s="4"/>
      <c r="C1" s="4"/>
      <c r="D1" s="4"/>
      <c r="E1" s="4"/>
      <c r="F1" s="4"/>
      <c r="G1" s="4"/>
      <c r="H1" s="3"/>
      <c r="I1" s="3"/>
      <c r="J1" s="3"/>
      <c r="K1" s="3"/>
      <c r="L1" s="3"/>
      <c r="M1" s="3"/>
      <c r="N1" s="3"/>
      <c r="O1" s="3"/>
      <c r="P1" s="3"/>
      <c r="Q1" s="3"/>
      <c r="R1" s="3"/>
      <c r="S1" s="3"/>
      <c r="T1" s="3"/>
      <c r="U1" s="3"/>
      <c r="V1" s="3"/>
      <c r="W1" s="3"/>
      <c r="X1" s="3"/>
      <c r="Y1" s="3"/>
      <c r="Z1" s="3"/>
    </row>
    <row r="2" spans="1:26" ht="15.75" customHeight="1">
      <c r="A2" s="4"/>
      <c r="B2" s="4"/>
      <c r="C2" s="4"/>
      <c r="D2" s="4"/>
      <c r="E2" s="4"/>
      <c r="F2" s="4"/>
      <c r="G2" s="4"/>
      <c r="H2" s="3"/>
      <c r="I2" s="3"/>
      <c r="J2" s="3"/>
      <c r="K2" s="3"/>
      <c r="L2" s="3"/>
      <c r="M2" s="3"/>
      <c r="N2" s="3"/>
      <c r="O2" s="3"/>
      <c r="P2" s="3"/>
      <c r="Q2" s="3"/>
      <c r="R2" s="3"/>
      <c r="S2" s="3"/>
      <c r="T2" s="3"/>
      <c r="U2" s="3"/>
      <c r="V2" s="3"/>
      <c r="W2" s="3"/>
      <c r="X2" s="3"/>
      <c r="Y2" s="3"/>
      <c r="Z2" s="3"/>
    </row>
    <row r="3" spans="1:26" ht="18" customHeight="1">
      <c r="A3" s="4"/>
      <c r="B3" s="7" t="s">
        <v>6</v>
      </c>
      <c r="C3" s="115" t="s">
        <v>8</v>
      </c>
      <c r="D3" s="116"/>
      <c r="E3" s="115" t="s">
        <v>13</v>
      </c>
      <c r="F3" s="116"/>
      <c r="G3" s="4"/>
      <c r="H3" s="3"/>
      <c r="I3" s="3"/>
      <c r="J3" s="3"/>
      <c r="K3" s="3"/>
      <c r="L3" s="3"/>
      <c r="M3" s="3"/>
      <c r="N3" s="3"/>
      <c r="O3" s="3"/>
      <c r="P3" s="3"/>
      <c r="Q3" s="3"/>
      <c r="R3" s="3"/>
      <c r="S3" s="3"/>
      <c r="T3" s="3"/>
      <c r="U3" s="3"/>
      <c r="V3" s="3"/>
      <c r="W3" s="3"/>
      <c r="X3" s="3"/>
      <c r="Y3" s="3"/>
      <c r="Z3" s="3"/>
    </row>
    <row r="4" spans="1:26" ht="40.799999999999997">
      <c r="A4" s="4"/>
      <c r="B4" s="8" t="s">
        <v>10</v>
      </c>
      <c r="C4" s="8" t="s">
        <v>10</v>
      </c>
      <c r="D4" s="8" t="s">
        <v>22</v>
      </c>
      <c r="E4" s="8" t="s">
        <v>10</v>
      </c>
      <c r="F4" s="8" t="s">
        <v>24</v>
      </c>
      <c r="G4" s="12"/>
      <c r="H4" s="3"/>
      <c r="I4" s="3"/>
      <c r="J4" s="3"/>
      <c r="K4" s="3"/>
      <c r="L4" s="3"/>
      <c r="M4" s="3"/>
      <c r="N4" s="3"/>
      <c r="O4" s="3"/>
      <c r="P4" s="3"/>
      <c r="Q4" s="3"/>
      <c r="R4" s="3"/>
      <c r="S4" s="3"/>
      <c r="T4" s="3"/>
      <c r="U4" s="3"/>
      <c r="V4" s="3"/>
      <c r="W4" s="3"/>
      <c r="X4" s="3"/>
      <c r="Y4" s="3"/>
      <c r="Z4" s="3"/>
    </row>
    <row r="5" spans="1:26" ht="18" customHeight="1">
      <c r="A5" s="10">
        <v>2020</v>
      </c>
      <c r="B5" s="11">
        <v>30336</v>
      </c>
      <c r="C5" s="11">
        <v>11906</v>
      </c>
      <c r="D5" s="13">
        <f t="shared" ref="D5:D10" si="0">C5/B5</f>
        <v>0.39247099156118143</v>
      </c>
      <c r="E5" s="14">
        <v>28</v>
      </c>
      <c r="F5" s="13">
        <f t="shared" ref="F5:F10" si="1">E5/C5</f>
        <v>2.3517554174365867E-3</v>
      </c>
      <c r="G5" s="12"/>
      <c r="H5" s="3"/>
      <c r="I5" s="3"/>
      <c r="J5" s="3"/>
      <c r="K5" s="3"/>
      <c r="L5" s="3"/>
      <c r="M5" s="3"/>
      <c r="N5" s="3"/>
      <c r="O5" s="3"/>
      <c r="P5" s="3"/>
      <c r="Q5" s="3"/>
      <c r="R5" s="3"/>
      <c r="S5" s="3"/>
      <c r="T5" s="3"/>
      <c r="U5" s="3"/>
      <c r="V5" s="3"/>
      <c r="W5" s="3"/>
      <c r="X5" s="3"/>
      <c r="Y5" s="3"/>
      <c r="Z5" s="3"/>
    </row>
    <row r="6" spans="1:26" ht="18" customHeight="1">
      <c r="A6" s="10">
        <v>2021</v>
      </c>
      <c r="B6" s="18">
        <v>35715</v>
      </c>
      <c r="C6" s="18">
        <v>18522</v>
      </c>
      <c r="D6" s="20">
        <f t="shared" si="0"/>
        <v>0.51860562788744224</v>
      </c>
      <c r="E6" s="22">
        <v>56</v>
      </c>
      <c r="F6" s="20">
        <f t="shared" si="1"/>
        <v>3.0234315948601664E-3</v>
      </c>
      <c r="G6" s="4"/>
      <c r="H6" s="3"/>
      <c r="I6" s="3"/>
      <c r="J6" s="3"/>
      <c r="K6" s="3"/>
      <c r="L6" s="3"/>
      <c r="M6" s="3"/>
      <c r="N6" s="3"/>
      <c r="O6" s="3"/>
      <c r="P6" s="3"/>
      <c r="Q6" s="3"/>
      <c r="R6" s="3"/>
      <c r="S6" s="3"/>
      <c r="T6" s="3"/>
      <c r="U6" s="3"/>
      <c r="V6" s="3"/>
      <c r="W6" s="3"/>
      <c r="X6" s="3"/>
      <c r="Y6" s="3"/>
      <c r="Z6" s="3"/>
    </row>
    <row r="7" spans="1:26" ht="18" customHeight="1">
      <c r="A7" s="10">
        <v>2022</v>
      </c>
      <c r="B7" s="11">
        <v>38100</v>
      </c>
      <c r="C7" s="11">
        <v>16354</v>
      </c>
      <c r="D7" s="13">
        <f t="shared" si="0"/>
        <v>0.42923884514435695</v>
      </c>
      <c r="E7" s="14">
        <v>54</v>
      </c>
      <c r="F7" s="13">
        <f t="shared" si="1"/>
        <v>3.3019444784150665E-3</v>
      </c>
      <c r="G7" s="4"/>
      <c r="H7" s="3"/>
      <c r="I7" s="3"/>
      <c r="J7" s="3"/>
      <c r="K7" s="3"/>
      <c r="L7" s="3"/>
      <c r="M7" s="3"/>
      <c r="N7" s="3"/>
      <c r="O7" s="3"/>
      <c r="P7" s="3"/>
      <c r="Q7" s="3"/>
      <c r="R7" s="3"/>
      <c r="S7" s="3"/>
      <c r="T7" s="3"/>
      <c r="U7" s="3"/>
      <c r="V7" s="3"/>
      <c r="W7" s="3"/>
      <c r="X7" s="3"/>
      <c r="Y7" s="3"/>
      <c r="Z7" s="3"/>
    </row>
    <row r="8" spans="1:26" ht="18" customHeight="1">
      <c r="A8" s="10">
        <v>2023</v>
      </c>
      <c r="B8" s="18">
        <v>45735</v>
      </c>
      <c r="C8" s="18">
        <v>22222</v>
      </c>
      <c r="D8" s="20">
        <f t="shared" si="0"/>
        <v>0.48588608286870011</v>
      </c>
      <c r="E8" s="22">
        <v>66</v>
      </c>
      <c r="F8" s="20">
        <f t="shared" si="1"/>
        <v>2.970029700297003E-3</v>
      </c>
      <c r="G8" s="4"/>
      <c r="H8" s="3"/>
      <c r="I8" s="3"/>
      <c r="J8" s="3"/>
      <c r="K8" s="3"/>
      <c r="L8" s="3"/>
      <c r="M8" s="3"/>
      <c r="N8" s="3"/>
      <c r="O8" s="3"/>
      <c r="P8" s="3"/>
      <c r="Q8" s="3"/>
      <c r="R8" s="3"/>
      <c r="S8" s="3"/>
      <c r="T8" s="3"/>
      <c r="U8" s="3"/>
      <c r="V8" s="3"/>
      <c r="W8" s="3"/>
      <c r="X8" s="3"/>
      <c r="Y8" s="3"/>
      <c r="Z8" s="3"/>
    </row>
    <row r="9" spans="1:26" ht="18" customHeight="1">
      <c r="A9" s="10">
        <v>2024</v>
      </c>
      <c r="B9" s="11">
        <v>32452</v>
      </c>
      <c r="C9" s="11">
        <v>18664</v>
      </c>
      <c r="D9" s="13">
        <f t="shared" si="0"/>
        <v>0.57512634044126709</v>
      </c>
      <c r="E9" s="14">
        <v>70</v>
      </c>
      <c r="F9" s="13">
        <f t="shared" si="1"/>
        <v>3.750535790827261E-3</v>
      </c>
      <c r="G9" s="4"/>
      <c r="H9" s="3"/>
      <c r="I9" s="3"/>
      <c r="J9" s="3"/>
      <c r="K9" s="3"/>
      <c r="L9" s="3"/>
      <c r="M9" s="3"/>
      <c r="N9" s="3"/>
      <c r="O9" s="3"/>
      <c r="P9" s="3"/>
      <c r="Q9" s="3"/>
      <c r="R9" s="3"/>
      <c r="S9" s="3"/>
      <c r="T9" s="3"/>
      <c r="U9" s="3"/>
      <c r="V9" s="3"/>
      <c r="W9" s="3"/>
      <c r="X9" s="3"/>
      <c r="Y9" s="3"/>
      <c r="Z9" s="3"/>
    </row>
    <row r="10" spans="1:26" ht="18" customHeight="1">
      <c r="A10" s="10">
        <v>2025</v>
      </c>
      <c r="B10" s="18">
        <v>61671</v>
      </c>
      <c r="C10" s="18">
        <v>26512</v>
      </c>
      <c r="D10" s="20">
        <f t="shared" si="0"/>
        <v>0.4298941155486371</v>
      </c>
      <c r="E10" s="22">
        <v>94</v>
      </c>
      <c r="F10" s="20">
        <f t="shared" si="1"/>
        <v>3.5455642727821365E-3</v>
      </c>
      <c r="G10" s="4"/>
      <c r="H10" s="3"/>
      <c r="I10" s="3"/>
      <c r="J10" s="3"/>
      <c r="K10" s="3"/>
      <c r="L10" s="3"/>
      <c r="M10" s="3"/>
      <c r="N10" s="3"/>
      <c r="O10" s="3"/>
      <c r="P10" s="3"/>
      <c r="Q10" s="3"/>
      <c r="R10" s="3"/>
      <c r="S10" s="3"/>
      <c r="T10" s="3"/>
      <c r="U10" s="3"/>
      <c r="V10" s="3"/>
      <c r="W10" s="3"/>
      <c r="X10" s="3"/>
      <c r="Y10" s="3"/>
      <c r="Z10" s="3"/>
    </row>
    <row r="11" spans="1:26" ht="30" customHeight="1">
      <c r="A11" s="25" t="s">
        <v>31</v>
      </c>
      <c r="B11" s="16"/>
      <c r="C11" s="16"/>
      <c r="D11" s="16"/>
      <c r="E11" s="16"/>
      <c r="F11" s="16"/>
      <c r="G11" s="16"/>
      <c r="H11" s="3"/>
      <c r="I11" s="3"/>
      <c r="J11" s="3"/>
      <c r="K11" s="3"/>
      <c r="L11" s="3"/>
      <c r="M11" s="3"/>
      <c r="N11" s="3"/>
      <c r="O11" s="3"/>
      <c r="P11" s="3"/>
      <c r="Q11" s="3"/>
      <c r="R11" s="3"/>
      <c r="S11" s="3"/>
      <c r="T11" s="3"/>
      <c r="U11" s="3"/>
      <c r="V11" s="3"/>
      <c r="W11" s="3"/>
      <c r="X11" s="3"/>
      <c r="Y11" s="3"/>
      <c r="Z11" s="3"/>
    </row>
    <row r="12" spans="1:26" ht="15.75" customHeight="1">
      <c r="A12" s="16" t="s">
        <v>58</v>
      </c>
      <c r="B12" s="16"/>
      <c r="C12" s="16"/>
      <c r="D12" s="16"/>
      <c r="E12" s="16"/>
      <c r="F12" s="16"/>
      <c r="G12" s="16"/>
      <c r="H12" s="3"/>
      <c r="I12" s="3"/>
      <c r="J12" s="3"/>
      <c r="K12" s="3"/>
      <c r="L12" s="3"/>
      <c r="M12" s="3"/>
      <c r="N12" s="3"/>
      <c r="O12" s="3"/>
      <c r="P12" s="3"/>
      <c r="Q12" s="3"/>
      <c r="R12" s="3"/>
      <c r="S12" s="3"/>
      <c r="T12" s="3"/>
      <c r="U12" s="3"/>
      <c r="V12" s="3"/>
      <c r="W12" s="3"/>
      <c r="X12" s="3"/>
      <c r="Y12" s="3"/>
      <c r="Z12" s="3"/>
    </row>
    <row r="13" spans="1:26" ht="21.75" customHeight="1">
      <c r="A13" s="1" t="s">
        <v>2</v>
      </c>
      <c r="B13" s="4"/>
      <c r="C13" s="26"/>
      <c r="D13" s="4"/>
      <c r="E13" s="4"/>
      <c r="F13" s="4"/>
      <c r="G13" s="4"/>
      <c r="H13" s="3"/>
      <c r="I13" s="3"/>
      <c r="J13" s="3"/>
      <c r="K13" s="3"/>
      <c r="L13" s="3"/>
      <c r="M13" s="3"/>
      <c r="N13" s="3"/>
      <c r="O13" s="3"/>
      <c r="P13" s="3"/>
      <c r="Q13" s="3"/>
      <c r="R13" s="3"/>
      <c r="S13" s="3"/>
      <c r="T13" s="3"/>
      <c r="U13" s="3"/>
      <c r="V13" s="3"/>
      <c r="W13" s="3"/>
      <c r="X13" s="3"/>
      <c r="Y13" s="3"/>
      <c r="Z13" s="3"/>
    </row>
    <row r="14" spans="1:26" ht="18" customHeight="1">
      <c r="A14" s="4"/>
      <c r="B14" s="4"/>
      <c r="C14" s="7" t="s">
        <v>6</v>
      </c>
      <c r="D14" s="115" t="s">
        <v>8</v>
      </c>
      <c r="E14" s="116"/>
      <c r="F14" s="115" t="s">
        <v>13</v>
      </c>
      <c r="G14" s="116"/>
      <c r="H14" s="3"/>
      <c r="I14" s="3"/>
      <c r="J14" s="3"/>
      <c r="K14" s="3"/>
      <c r="L14" s="3"/>
      <c r="M14" s="3"/>
      <c r="N14" s="3"/>
      <c r="O14" s="3"/>
      <c r="P14" s="3"/>
      <c r="Q14" s="3"/>
      <c r="R14" s="3"/>
      <c r="S14" s="3"/>
      <c r="T14" s="3"/>
      <c r="U14" s="3"/>
      <c r="V14" s="3"/>
      <c r="W14" s="3"/>
      <c r="X14" s="3"/>
      <c r="Y14" s="3"/>
      <c r="Z14" s="3"/>
    </row>
    <row r="15" spans="1:26" ht="40.799999999999997">
      <c r="A15" s="4"/>
      <c r="B15" s="4"/>
      <c r="C15" s="8" t="s">
        <v>10</v>
      </c>
      <c r="D15" s="8" t="s">
        <v>10</v>
      </c>
      <c r="E15" s="8" t="s">
        <v>22</v>
      </c>
      <c r="F15" s="8" t="s">
        <v>10</v>
      </c>
      <c r="G15" s="8" t="s">
        <v>24</v>
      </c>
      <c r="H15" s="3"/>
      <c r="I15" s="3"/>
      <c r="J15" s="3"/>
      <c r="K15" s="3"/>
      <c r="L15" s="3"/>
      <c r="M15" s="3"/>
      <c r="N15" s="3"/>
      <c r="O15" s="3"/>
      <c r="P15" s="3"/>
      <c r="Q15" s="3"/>
      <c r="R15" s="3"/>
      <c r="S15" s="3"/>
      <c r="T15" s="3"/>
      <c r="U15" s="3"/>
      <c r="V15" s="3"/>
      <c r="W15" s="3"/>
      <c r="X15" s="3"/>
      <c r="Y15" s="3"/>
      <c r="Z15" s="3"/>
    </row>
    <row r="16" spans="1:26" ht="18" customHeight="1">
      <c r="A16" s="112">
        <v>2020</v>
      </c>
      <c r="B16" s="8" t="s">
        <v>71</v>
      </c>
      <c r="C16" s="11">
        <v>12789</v>
      </c>
      <c r="D16" s="11">
        <v>6342</v>
      </c>
      <c r="E16" s="13">
        <v>0.496</v>
      </c>
      <c r="F16" s="11">
        <v>22</v>
      </c>
      <c r="G16" s="13">
        <v>3.0000000000000001E-3</v>
      </c>
      <c r="H16" s="3"/>
      <c r="I16" s="3"/>
      <c r="J16" s="3"/>
      <c r="K16" s="3"/>
      <c r="L16" s="3"/>
      <c r="M16" s="3"/>
      <c r="N16" s="3"/>
      <c r="O16" s="3"/>
      <c r="P16" s="3"/>
      <c r="Q16" s="3"/>
      <c r="R16" s="3"/>
      <c r="S16" s="3"/>
      <c r="T16" s="3"/>
      <c r="U16" s="3"/>
      <c r="V16" s="3"/>
      <c r="W16" s="3"/>
      <c r="X16" s="3"/>
      <c r="Y16" s="3"/>
      <c r="Z16" s="3"/>
    </row>
    <row r="17" spans="1:26" ht="18" customHeight="1">
      <c r="A17" s="113"/>
      <c r="B17" s="8" t="s">
        <v>73</v>
      </c>
      <c r="C17" s="18">
        <v>9853</v>
      </c>
      <c r="D17" s="18">
        <v>3937</v>
      </c>
      <c r="E17" s="20">
        <v>0.4</v>
      </c>
      <c r="F17" s="18">
        <v>3</v>
      </c>
      <c r="G17" s="20">
        <v>1E-3</v>
      </c>
      <c r="H17" s="3"/>
      <c r="I17" s="3"/>
      <c r="J17" s="3"/>
      <c r="K17" s="3"/>
      <c r="L17" s="3"/>
      <c r="M17" s="3"/>
      <c r="N17" s="3"/>
      <c r="O17" s="3"/>
      <c r="P17" s="3"/>
      <c r="Q17" s="3"/>
      <c r="R17" s="3"/>
      <c r="S17" s="3"/>
      <c r="T17" s="3"/>
      <c r="U17" s="3"/>
      <c r="V17" s="3"/>
      <c r="W17" s="3"/>
      <c r="X17" s="3"/>
      <c r="Y17" s="3"/>
      <c r="Z17" s="3"/>
    </row>
    <row r="18" spans="1:26" ht="18" customHeight="1">
      <c r="A18" s="113"/>
      <c r="B18" s="8" t="s">
        <v>75</v>
      </c>
      <c r="C18" s="11">
        <v>7694</v>
      </c>
      <c r="D18" s="11">
        <v>1627</v>
      </c>
      <c r="E18" s="13">
        <v>0.21099999999999999</v>
      </c>
      <c r="F18" s="11">
        <v>3</v>
      </c>
      <c r="G18" s="13">
        <v>2E-3</v>
      </c>
      <c r="H18" s="3"/>
      <c r="I18" s="3"/>
      <c r="J18" s="3"/>
      <c r="K18" s="3"/>
      <c r="L18" s="3"/>
      <c r="M18" s="3"/>
      <c r="N18" s="3"/>
      <c r="O18" s="3"/>
      <c r="P18" s="3"/>
      <c r="Q18" s="3"/>
      <c r="R18" s="3"/>
      <c r="S18" s="3"/>
      <c r="T18" s="3"/>
      <c r="U18" s="3"/>
      <c r="V18" s="3"/>
      <c r="W18" s="3"/>
      <c r="X18" s="3"/>
      <c r="Y18" s="3"/>
      <c r="Z18" s="3"/>
    </row>
    <row r="19" spans="1:26" ht="18" customHeight="1">
      <c r="A19" s="114"/>
      <c r="B19" s="8" t="s">
        <v>77</v>
      </c>
      <c r="C19" s="18">
        <v>30336</v>
      </c>
      <c r="D19" s="18">
        <v>11906</v>
      </c>
      <c r="E19" s="20">
        <v>0.39200000000000002</v>
      </c>
      <c r="F19" s="18">
        <v>28</v>
      </c>
      <c r="G19" s="20">
        <v>2E-3</v>
      </c>
      <c r="H19" s="3"/>
      <c r="I19" s="3"/>
      <c r="J19" s="3"/>
      <c r="K19" s="3"/>
      <c r="L19" s="3"/>
      <c r="M19" s="3"/>
      <c r="N19" s="3"/>
      <c r="O19" s="3"/>
      <c r="P19" s="3"/>
      <c r="Q19" s="3"/>
      <c r="R19" s="3"/>
      <c r="S19" s="3"/>
      <c r="T19" s="3"/>
      <c r="U19" s="3"/>
      <c r="V19" s="3"/>
      <c r="W19" s="3"/>
      <c r="X19" s="3"/>
      <c r="Y19" s="3"/>
      <c r="Z19" s="3"/>
    </row>
    <row r="20" spans="1:26" ht="18" customHeight="1">
      <c r="A20" s="112">
        <v>2021</v>
      </c>
      <c r="B20" s="8" t="s">
        <v>71</v>
      </c>
      <c r="C20" s="11">
        <v>20163</v>
      </c>
      <c r="D20" s="11">
        <v>8632</v>
      </c>
      <c r="E20" s="13">
        <v>0.42799999999999999</v>
      </c>
      <c r="F20" s="11">
        <v>45</v>
      </c>
      <c r="G20" s="13">
        <v>5.0000000000000001E-3</v>
      </c>
      <c r="H20" s="3"/>
      <c r="I20" s="3"/>
      <c r="J20" s="3"/>
      <c r="K20" s="3"/>
      <c r="L20" s="3"/>
      <c r="M20" s="3"/>
      <c r="N20" s="3"/>
      <c r="O20" s="3"/>
      <c r="P20" s="3"/>
      <c r="Q20" s="3"/>
      <c r="R20" s="3"/>
      <c r="S20" s="3"/>
      <c r="T20" s="3"/>
      <c r="U20" s="3"/>
      <c r="V20" s="3"/>
      <c r="W20" s="3"/>
      <c r="X20" s="3"/>
      <c r="Y20" s="3"/>
      <c r="Z20" s="3"/>
    </row>
    <row r="21" spans="1:26" ht="18" customHeight="1">
      <c r="A21" s="113"/>
      <c r="B21" s="8" t="s">
        <v>73</v>
      </c>
      <c r="C21" s="18">
        <v>12125</v>
      </c>
      <c r="D21" s="18">
        <v>5708</v>
      </c>
      <c r="E21" s="20">
        <v>0.47099999999999997</v>
      </c>
      <c r="F21" s="18">
        <v>2</v>
      </c>
      <c r="G21" s="20">
        <v>0</v>
      </c>
      <c r="H21" s="3"/>
      <c r="I21" s="3"/>
      <c r="J21" s="3"/>
      <c r="K21" s="3"/>
      <c r="L21" s="3"/>
      <c r="M21" s="3"/>
      <c r="N21" s="3"/>
      <c r="O21" s="3"/>
      <c r="P21" s="3"/>
      <c r="Q21" s="3"/>
      <c r="R21" s="3"/>
      <c r="S21" s="3"/>
      <c r="T21" s="3"/>
      <c r="U21" s="3"/>
      <c r="V21" s="3"/>
      <c r="W21" s="3"/>
      <c r="X21" s="3"/>
      <c r="Y21" s="3"/>
      <c r="Z21" s="3"/>
    </row>
    <row r="22" spans="1:26" ht="18" customHeight="1">
      <c r="A22" s="113"/>
      <c r="B22" s="8" t="s">
        <v>75</v>
      </c>
      <c r="C22" s="11">
        <v>3427</v>
      </c>
      <c r="D22" s="11">
        <v>4182</v>
      </c>
      <c r="E22" s="13">
        <v>1.22</v>
      </c>
      <c r="F22" s="11">
        <v>9</v>
      </c>
      <c r="G22" s="13">
        <v>2E-3</v>
      </c>
      <c r="H22" s="3"/>
      <c r="I22" s="3"/>
      <c r="J22" s="3"/>
      <c r="K22" s="3"/>
      <c r="L22" s="3"/>
      <c r="M22" s="3"/>
      <c r="N22" s="3"/>
      <c r="O22" s="3"/>
      <c r="P22" s="3"/>
      <c r="Q22" s="3"/>
      <c r="R22" s="3"/>
      <c r="S22" s="3"/>
      <c r="T22" s="3"/>
      <c r="U22" s="3"/>
      <c r="V22" s="3"/>
      <c r="W22" s="3"/>
      <c r="X22" s="3"/>
      <c r="Y22" s="3"/>
      <c r="Z22" s="3"/>
    </row>
    <row r="23" spans="1:26" ht="18" customHeight="1">
      <c r="A23" s="114"/>
      <c r="B23" s="8" t="s">
        <v>77</v>
      </c>
      <c r="C23" s="18">
        <v>35715</v>
      </c>
      <c r="D23" s="18">
        <v>18522</v>
      </c>
      <c r="E23" s="20">
        <v>0.51900000000000002</v>
      </c>
      <c r="F23" s="18">
        <v>56</v>
      </c>
      <c r="G23" s="20">
        <v>3.0000000000000001E-3</v>
      </c>
      <c r="H23" s="3"/>
      <c r="I23" s="3"/>
      <c r="J23" s="3"/>
      <c r="K23" s="3"/>
      <c r="L23" s="3"/>
      <c r="M23" s="3"/>
      <c r="N23" s="3"/>
      <c r="O23" s="3"/>
      <c r="P23" s="3"/>
      <c r="Q23" s="3"/>
      <c r="R23" s="3"/>
      <c r="S23" s="3"/>
      <c r="T23" s="3"/>
      <c r="U23" s="3"/>
      <c r="V23" s="3"/>
      <c r="W23" s="3"/>
      <c r="X23" s="3"/>
      <c r="Y23" s="3"/>
      <c r="Z23" s="3"/>
    </row>
    <row r="24" spans="1:26" ht="18" customHeight="1">
      <c r="A24" s="112">
        <v>2022</v>
      </c>
      <c r="B24" s="8" t="s">
        <v>71</v>
      </c>
      <c r="C24" s="11">
        <v>10626</v>
      </c>
      <c r="D24" s="11">
        <v>7638</v>
      </c>
      <c r="E24" s="13">
        <v>0.71899999999999997</v>
      </c>
      <c r="F24" s="11">
        <v>44</v>
      </c>
      <c r="G24" s="13">
        <v>6.0000000000000001E-3</v>
      </c>
      <c r="H24" s="3"/>
      <c r="I24" s="3"/>
      <c r="J24" s="3"/>
      <c r="K24" s="3"/>
      <c r="L24" s="3"/>
      <c r="M24" s="3"/>
      <c r="N24" s="3"/>
      <c r="O24" s="3"/>
      <c r="P24" s="3"/>
      <c r="Q24" s="3"/>
      <c r="R24" s="3"/>
      <c r="S24" s="3"/>
      <c r="T24" s="3"/>
      <c r="U24" s="3"/>
      <c r="V24" s="3"/>
      <c r="W24" s="3"/>
      <c r="X24" s="3"/>
      <c r="Y24" s="3"/>
      <c r="Z24" s="3"/>
    </row>
    <row r="25" spans="1:26" ht="18" customHeight="1">
      <c r="A25" s="113"/>
      <c r="B25" s="8" t="s">
        <v>73</v>
      </c>
      <c r="C25" s="18">
        <v>10665</v>
      </c>
      <c r="D25" s="18">
        <v>5641</v>
      </c>
      <c r="E25" s="20">
        <v>0.52900000000000003</v>
      </c>
      <c r="F25" s="18">
        <v>1</v>
      </c>
      <c r="G25" s="20">
        <v>0</v>
      </c>
      <c r="H25" s="3"/>
      <c r="I25" s="3"/>
      <c r="J25" s="3"/>
      <c r="K25" s="3"/>
      <c r="L25" s="3"/>
      <c r="M25" s="3"/>
      <c r="N25" s="3"/>
      <c r="O25" s="3"/>
      <c r="P25" s="3"/>
      <c r="Q25" s="3"/>
      <c r="R25" s="3"/>
      <c r="S25" s="3"/>
      <c r="T25" s="3"/>
      <c r="U25" s="3"/>
      <c r="V25" s="3"/>
      <c r="W25" s="3"/>
      <c r="X25" s="3"/>
      <c r="Y25" s="3"/>
      <c r="Z25" s="3"/>
    </row>
    <row r="26" spans="1:26" ht="18" customHeight="1">
      <c r="A26" s="113"/>
      <c r="B26" s="8" t="s">
        <v>75</v>
      </c>
      <c r="C26" s="11">
        <v>16809</v>
      </c>
      <c r="D26" s="11">
        <v>3075</v>
      </c>
      <c r="E26" s="13">
        <v>0.183</v>
      </c>
      <c r="F26" s="11">
        <v>9</v>
      </c>
      <c r="G26" s="13">
        <v>3.0000000000000001E-3</v>
      </c>
      <c r="H26" s="3"/>
      <c r="I26" s="3"/>
      <c r="J26" s="3"/>
      <c r="K26" s="3"/>
      <c r="L26" s="3"/>
      <c r="M26" s="3"/>
      <c r="N26" s="3"/>
      <c r="O26" s="3"/>
      <c r="P26" s="3"/>
      <c r="Q26" s="3"/>
      <c r="R26" s="3"/>
      <c r="S26" s="3"/>
      <c r="T26" s="3"/>
      <c r="U26" s="3"/>
      <c r="V26" s="3"/>
      <c r="W26" s="3"/>
      <c r="X26" s="3"/>
      <c r="Y26" s="3"/>
      <c r="Z26" s="3"/>
    </row>
    <row r="27" spans="1:26" ht="18" customHeight="1">
      <c r="A27" s="114"/>
      <c r="B27" s="8" t="s">
        <v>77</v>
      </c>
      <c r="C27" s="18">
        <v>38100</v>
      </c>
      <c r="D27" s="18">
        <v>16354</v>
      </c>
      <c r="E27" s="20">
        <v>0.42899999999999999</v>
      </c>
      <c r="F27" s="18">
        <v>54</v>
      </c>
      <c r="G27" s="20">
        <v>3.0000000000000001E-3</v>
      </c>
      <c r="H27" s="3"/>
      <c r="I27" s="3"/>
      <c r="J27" s="3"/>
      <c r="K27" s="3"/>
      <c r="L27" s="3"/>
      <c r="M27" s="3"/>
      <c r="N27" s="3"/>
      <c r="O27" s="3"/>
      <c r="P27" s="3"/>
      <c r="Q27" s="3"/>
      <c r="R27" s="3"/>
      <c r="S27" s="3"/>
      <c r="T27" s="3"/>
      <c r="U27" s="3"/>
      <c r="V27" s="3"/>
      <c r="W27" s="3"/>
      <c r="X27" s="3"/>
      <c r="Y27" s="3"/>
      <c r="Z27" s="3"/>
    </row>
    <row r="28" spans="1:26" ht="18" customHeight="1">
      <c r="A28" s="112">
        <v>2023</v>
      </c>
      <c r="B28" s="8" t="s">
        <v>71</v>
      </c>
      <c r="C28" s="11">
        <v>18430</v>
      </c>
      <c r="D28" s="11">
        <v>10797</v>
      </c>
      <c r="E28" s="13">
        <v>0.58599999999999997</v>
      </c>
      <c r="F28" s="11">
        <v>53</v>
      </c>
      <c r="G28" s="13">
        <v>5.0000000000000001E-3</v>
      </c>
      <c r="H28" s="3"/>
      <c r="I28" s="3"/>
      <c r="J28" s="3"/>
      <c r="K28" s="3"/>
      <c r="L28" s="3"/>
      <c r="M28" s="3"/>
      <c r="N28" s="3"/>
      <c r="O28" s="3"/>
      <c r="P28" s="3"/>
      <c r="Q28" s="3"/>
      <c r="R28" s="3"/>
      <c r="S28" s="3"/>
      <c r="T28" s="3"/>
      <c r="U28" s="3"/>
      <c r="V28" s="3"/>
      <c r="W28" s="3"/>
      <c r="X28" s="3"/>
      <c r="Y28" s="3"/>
      <c r="Z28" s="3"/>
    </row>
    <row r="29" spans="1:26" ht="18" customHeight="1">
      <c r="A29" s="113"/>
      <c r="B29" s="8" t="s">
        <v>73</v>
      </c>
      <c r="C29" s="18">
        <v>10773</v>
      </c>
      <c r="D29" s="18">
        <v>5732</v>
      </c>
      <c r="E29" s="20">
        <v>0.53200000000000003</v>
      </c>
      <c r="F29" s="18">
        <v>3</v>
      </c>
      <c r="G29" s="20">
        <v>1E-3</v>
      </c>
      <c r="H29" s="3"/>
      <c r="I29" s="3"/>
      <c r="J29" s="3"/>
      <c r="K29" s="3"/>
      <c r="L29" s="3"/>
      <c r="M29" s="3"/>
      <c r="N29" s="3"/>
      <c r="O29" s="3"/>
      <c r="P29" s="3"/>
      <c r="Q29" s="3"/>
      <c r="R29" s="3"/>
      <c r="S29" s="3"/>
      <c r="T29" s="3"/>
      <c r="U29" s="3"/>
      <c r="V29" s="3"/>
      <c r="W29" s="3"/>
      <c r="X29" s="3"/>
      <c r="Y29" s="3"/>
      <c r="Z29" s="3"/>
    </row>
    <row r="30" spans="1:26" ht="18" customHeight="1">
      <c r="A30" s="113"/>
      <c r="B30" s="8" t="s">
        <v>75</v>
      </c>
      <c r="C30" s="11">
        <v>16532</v>
      </c>
      <c r="D30" s="11">
        <v>5693</v>
      </c>
      <c r="E30" s="13">
        <v>0.34399999999999997</v>
      </c>
      <c r="F30" s="11">
        <v>10</v>
      </c>
      <c r="G30" s="13">
        <v>2E-3</v>
      </c>
      <c r="H30" s="3"/>
      <c r="I30" s="3"/>
      <c r="J30" s="3"/>
      <c r="K30" s="3"/>
      <c r="L30" s="3"/>
      <c r="M30" s="3"/>
      <c r="N30" s="3"/>
      <c r="O30" s="3"/>
      <c r="P30" s="3"/>
      <c r="Q30" s="3"/>
      <c r="R30" s="3"/>
      <c r="S30" s="3"/>
      <c r="T30" s="3"/>
      <c r="U30" s="3"/>
      <c r="V30" s="3"/>
      <c r="W30" s="3"/>
      <c r="X30" s="3"/>
      <c r="Y30" s="3"/>
      <c r="Z30" s="3"/>
    </row>
    <row r="31" spans="1:26" ht="18" customHeight="1">
      <c r="A31" s="114"/>
      <c r="B31" s="8" t="s">
        <v>77</v>
      </c>
      <c r="C31" s="18">
        <v>45735</v>
      </c>
      <c r="D31" s="18">
        <v>22222</v>
      </c>
      <c r="E31" s="20">
        <v>0.48599999999999999</v>
      </c>
      <c r="F31" s="18">
        <v>66</v>
      </c>
      <c r="G31" s="20">
        <v>3.0000000000000001E-3</v>
      </c>
      <c r="H31" s="3"/>
      <c r="I31" s="3"/>
      <c r="J31" s="3"/>
      <c r="K31" s="3"/>
      <c r="L31" s="3"/>
      <c r="M31" s="3"/>
      <c r="N31" s="3"/>
      <c r="O31" s="3"/>
      <c r="P31" s="3"/>
      <c r="Q31" s="3"/>
      <c r="R31" s="3"/>
      <c r="S31" s="3"/>
      <c r="T31" s="3"/>
      <c r="U31" s="3"/>
      <c r="V31" s="3"/>
      <c r="W31" s="3"/>
      <c r="X31" s="3"/>
      <c r="Y31" s="3"/>
      <c r="Z31" s="3"/>
    </row>
    <row r="32" spans="1:26" ht="18" customHeight="1">
      <c r="A32" s="112">
        <v>2024</v>
      </c>
      <c r="B32" s="8" t="s">
        <v>71</v>
      </c>
      <c r="C32" s="11">
        <v>13893</v>
      </c>
      <c r="D32" s="11">
        <v>10596</v>
      </c>
      <c r="E32" s="13">
        <v>0.76300000000000001</v>
      </c>
      <c r="F32" s="11">
        <v>58</v>
      </c>
      <c r="G32" s="13">
        <v>5.0000000000000001E-3</v>
      </c>
      <c r="H32" s="3"/>
      <c r="I32" s="3"/>
      <c r="J32" s="3"/>
      <c r="K32" s="3"/>
      <c r="L32" s="3"/>
      <c r="M32" s="3"/>
      <c r="N32" s="3"/>
      <c r="O32" s="3"/>
      <c r="P32" s="3"/>
      <c r="Q32" s="3"/>
      <c r="R32" s="3"/>
      <c r="S32" s="3"/>
      <c r="T32" s="3"/>
      <c r="U32" s="3"/>
      <c r="V32" s="3"/>
      <c r="W32" s="3"/>
      <c r="X32" s="3"/>
      <c r="Y32" s="3"/>
      <c r="Z32" s="3"/>
    </row>
    <row r="33" spans="1:26" ht="18" customHeight="1">
      <c r="A33" s="113"/>
      <c r="B33" s="8" t="s">
        <v>73</v>
      </c>
      <c r="C33" s="18">
        <v>12141</v>
      </c>
      <c r="D33" s="18">
        <v>6432</v>
      </c>
      <c r="E33" s="20">
        <v>0.53</v>
      </c>
      <c r="F33" s="18">
        <v>5</v>
      </c>
      <c r="G33" s="20">
        <v>1E-3</v>
      </c>
      <c r="H33" s="3"/>
      <c r="I33" s="3"/>
      <c r="J33" s="3"/>
      <c r="K33" s="3"/>
      <c r="L33" s="3"/>
      <c r="M33" s="3"/>
      <c r="N33" s="3"/>
      <c r="O33" s="3"/>
      <c r="P33" s="3"/>
      <c r="Q33" s="3"/>
      <c r="R33" s="3"/>
      <c r="S33" s="3"/>
      <c r="T33" s="3"/>
      <c r="U33" s="3"/>
      <c r="V33" s="3"/>
      <c r="W33" s="3"/>
      <c r="X33" s="3"/>
      <c r="Y33" s="3"/>
      <c r="Z33" s="3"/>
    </row>
    <row r="34" spans="1:26" ht="18" customHeight="1">
      <c r="A34" s="113"/>
      <c r="B34" s="8" t="s">
        <v>75</v>
      </c>
      <c r="C34" s="11">
        <v>6418</v>
      </c>
      <c r="D34" s="11">
        <v>1636</v>
      </c>
      <c r="E34" s="13">
        <v>0.255</v>
      </c>
      <c r="F34" s="11">
        <v>7</v>
      </c>
      <c r="G34" s="13">
        <v>4.0000000000000001E-3</v>
      </c>
      <c r="H34" s="3"/>
      <c r="I34" s="3"/>
      <c r="J34" s="3"/>
      <c r="K34" s="3"/>
      <c r="L34" s="3"/>
      <c r="M34" s="3"/>
      <c r="N34" s="3"/>
      <c r="O34" s="3"/>
      <c r="P34" s="3"/>
      <c r="Q34" s="3"/>
      <c r="R34" s="3"/>
      <c r="S34" s="3"/>
      <c r="T34" s="3"/>
      <c r="U34" s="3"/>
      <c r="V34" s="3"/>
      <c r="W34" s="3"/>
      <c r="X34" s="3"/>
      <c r="Y34" s="3"/>
      <c r="Z34" s="3"/>
    </row>
    <row r="35" spans="1:26" ht="18" customHeight="1">
      <c r="A35" s="114"/>
      <c r="B35" s="8" t="s">
        <v>77</v>
      </c>
      <c r="C35" s="18">
        <v>32452</v>
      </c>
      <c r="D35" s="18">
        <v>18664</v>
      </c>
      <c r="E35" s="20">
        <v>0.57499999999999996</v>
      </c>
      <c r="F35" s="18">
        <v>70</v>
      </c>
      <c r="G35" s="20">
        <v>4.0000000000000001E-3</v>
      </c>
      <c r="H35" s="3"/>
      <c r="I35" s="3"/>
      <c r="J35" s="3"/>
      <c r="K35" s="3"/>
      <c r="L35" s="3"/>
      <c r="M35" s="3"/>
      <c r="N35" s="3"/>
      <c r="O35" s="3"/>
      <c r="P35" s="3"/>
      <c r="Q35" s="3"/>
      <c r="R35" s="3"/>
      <c r="S35" s="3"/>
      <c r="T35" s="3"/>
      <c r="U35" s="3"/>
      <c r="V35" s="3"/>
      <c r="W35" s="3"/>
      <c r="X35" s="3"/>
      <c r="Y35" s="3"/>
      <c r="Z35" s="3"/>
    </row>
    <row r="36" spans="1:26" ht="18" customHeight="1">
      <c r="A36" s="112">
        <v>2025</v>
      </c>
      <c r="B36" s="8" t="s">
        <v>71</v>
      </c>
      <c r="C36" s="11">
        <v>18769</v>
      </c>
      <c r="D36" s="11">
        <v>10371</v>
      </c>
      <c r="E36" s="13">
        <v>0.55300000000000005</v>
      </c>
      <c r="F36" s="11">
        <v>68</v>
      </c>
      <c r="G36" s="13">
        <v>7.0000000000000001E-3</v>
      </c>
      <c r="H36" s="3"/>
      <c r="I36" s="3"/>
      <c r="J36" s="3"/>
      <c r="K36" s="3"/>
      <c r="L36" s="3"/>
      <c r="M36" s="3"/>
      <c r="N36" s="3"/>
      <c r="O36" s="3"/>
      <c r="P36" s="3"/>
      <c r="Q36" s="3"/>
      <c r="R36" s="3"/>
      <c r="S36" s="3"/>
      <c r="T36" s="3"/>
      <c r="U36" s="3"/>
      <c r="V36" s="3"/>
      <c r="W36" s="3"/>
      <c r="X36" s="3"/>
      <c r="Y36" s="3"/>
      <c r="Z36" s="3"/>
    </row>
    <row r="37" spans="1:26" ht="18" customHeight="1">
      <c r="A37" s="113"/>
      <c r="B37" s="8" t="s">
        <v>73</v>
      </c>
      <c r="C37" s="18">
        <v>9955</v>
      </c>
      <c r="D37" s="18">
        <v>5571</v>
      </c>
      <c r="E37" s="20">
        <v>0.56000000000000005</v>
      </c>
      <c r="F37" s="18">
        <v>4</v>
      </c>
      <c r="G37" s="20">
        <v>1E-3</v>
      </c>
      <c r="H37" s="3"/>
      <c r="I37" s="3"/>
      <c r="J37" s="3"/>
      <c r="K37" s="3"/>
      <c r="L37" s="3"/>
      <c r="M37" s="3"/>
      <c r="N37" s="3"/>
      <c r="O37" s="3"/>
      <c r="P37" s="3"/>
      <c r="Q37" s="3"/>
      <c r="R37" s="3"/>
      <c r="S37" s="3"/>
      <c r="T37" s="3"/>
      <c r="U37" s="3"/>
      <c r="V37" s="3"/>
      <c r="W37" s="3"/>
      <c r="X37" s="3"/>
      <c r="Y37" s="3"/>
      <c r="Z37" s="3"/>
    </row>
    <row r="38" spans="1:26" ht="18" customHeight="1">
      <c r="A38" s="113"/>
      <c r="B38" s="8" t="s">
        <v>75</v>
      </c>
      <c r="C38" s="11">
        <v>32947</v>
      </c>
      <c r="D38" s="11">
        <v>10570</v>
      </c>
      <c r="E38" s="13">
        <v>0.32100000000000001</v>
      </c>
      <c r="F38" s="11">
        <v>22</v>
      </c>
      <c r="G38" s="13">
        <v>2E-3</v>
      </c>
      <c r="H38" s="3"/>
      <c r="I38" s="3"/>
      <c r="J38" s="3"/>
      <c r="K38" s="3"/>
      <c r="L38" s="3"/>
      <c r="M38" s="3"/>
      <c r="N38" s="3"/>
      <c r="O38" s="3"/>
      <c r="P38" s="3"/>
      <c r="Q38" s="3"/>
      <c r="R38" s="3"/>
      <c r="S38" s="3"/>
      <c r="T38" s="3"/>
      <c r="U38" s="3"/>
      <c r="V38" s="3"/>
      <c r="W38" s="3"/>
      <c r="X38" s="3"/>
      <c r="Y38" s="3"/>
      <c r="Z38" s="3"/>
    </row>
    <row r="39" spans="1:26" ht="18" customHeight="1">
      <c r="A39" s="114"/>
      <c r="B39" s="8" t="s">
        <v>77</v>
      </c>
      <c r="C39" s="18">
        <v>61671</v>
      </c>
      <c r="D39" s="18">
        <v>26512</v>
      </c>
      <c r="E39" s="20">
        <v>0.43</v>
      </c>
      <c r="F39" s="18">
        <v>94</v>
      </c>
      <c r="G39" s="20">
        <v>4.0000000000000001E-3</v>
      </c>
      <c r="H39" s="3"/>
      <c r="I39" s="3"/>
      <c r="J39" s="3"/>
      <c r="K39" s="3"/>
      <c r="L39" s="3"/>
      <c r="M39" s="3"/>
      <c r="N39" s="3"/>
      <c r="O39" s="3"/>
      <c r="P39" s="3"/>
      <c r="Q39" s="3"/>
      <c r="R39" s="3"/>
      <c r="S39" s="3"/>
      <c r="T39" s="3"/>
      <c r="U39" s="3"/>
      <c r="V39" s="3"/>
      <c r="W39" s="3"/>
      <c r="X39" s="3"/>
      <c r="Y39" s="3"/>
      <c r="Z39" s="3"/>
    </row>
    <row r="40" spans="1:26" ht="32.25" customHeight="1">
      <c r="A40" s="25" t="s">
        <v>31</v>
      </c>
      <c r="B40" s="16"/>
      <c r="C40" s="16"/>
      <c r="D40" s="16"/>
      <c r="E40" s="16"/>
      <c r="F40" s="16"/>
      <c r="G40" s="16"/>
      <c r="H40" s="3"/>
      <c r="I40" s="3"/>
      <c r="J40" s="3"/>
      <c r="K40" s="3"/>
      <c r="L40" s="3"/>
      <c r="M40" s="3"/>
      <c r="N40" s="3"/>
      <c r="O40" s="3"/>
      <c r="P40" s="3"/>
      <c r="Q40" s="3"/>
      <c r="R40" s="3"/>
      <c r="S40" s="3"/>
      <c r="T40" s="3"/>
      <c r="U40" s="3"/>
      <c r="V40" s="3"/>
      <c r="W40" s="3"/>
      <c r="X40" s="3"/>
      <c r="Y40" s="3"/>
      <c r="Z40" s="3"/>
    </row>
    <row r="41" spans="1:26" ht="15.75" customHeight="1">
      <c r="A41" s="16" t="s">
        <v>58</v>
      </c>
      <c r="B41" s="16"/>
      <c r="C41" s="16"/>
      <c r="D41" s="16"/>
      <c r="E41" s="16"/>
      <c r="F41" s="16"/>
      <c r="G41" s="16"/>
      <c r="H41" s="3"/>
      <c r="I41" s="3"/>
      <c r="J41" s="3"/>
      <c r="K41" s="3"/>
      <c r="L41" s="3"/>
      <c r="M41" s="3"/>
      <c r="N41" s="3"/>
      <c r="O41" s="3"/>
      <c r="P41" s="3"/>
      <c r="Q41" s="3"/>
      <c r="R41" s="3"/>
      <c r="S41" s="3"/>
      <c r="T41" s="3"/>
      <c r="U41" s="3"/>
      <c r="V41" s="3"/>
      <c r="W41" s="3"/>
      <c r="X41" s="3"/>
      <c r="Y41" s="3"/>
      <c r="Z41" s="3"/>
    </row>
    <row r="42" spans="1:26" ht="15.75" customHeight="1">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ht="15.75" customHeight="1">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ht="15.75" customHeight="1">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ht="15.75" customHeight="1">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ht="15.75" customHeight="1">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ht="15.75" customHeight="1">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ht="15.75" customHeight="1">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ht="15.75" customHeight="1">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ht="15.75" customHeight="1">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ht="15.75" customHeight="1">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ht="15.75" customHeight="1">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ht="15.75" customHeight="1">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ht="15.75" customHeight="1">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ht="15.75" customHeight="1">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ht="15.75" customHeight="1">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ht="15.75" customHeight="1">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ht="15.75" customHeight="1">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ht="15.75" customHeight="1">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ht="15.75" customHeight="1">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ht="15.75" customHeight="1">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ht="15.75" customHeight="1">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ht="15.75" customHeight="1">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ht="15.75" customHeight="1">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ht="15.75" customHeight="1">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ht="15.75" customHeight="1">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ht="15.75" customHeight="1">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ht="15.75" customHeight="1">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ht="15.75" customHeight="1">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ht="15.75" customHeight="1">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ht="15.75" customHeight="1">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ht="15.75" customHeight="1">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ht="15.75" customHeight="1">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ht="15.75" customHeight="1">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ht="15.75" customHeight="1">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ht="15.75" customHeight="1">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ht="15.75" customHeight="1">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ht="15.75" customHeight="1">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ht="15.75" customHeight="1">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ht="15.75" customHeight="1">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ht="15.75" customHeight="1">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ht="15.75" customHeight="1">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ht="15.75" customHeight="1">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ht="15.75" customHeight="1">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ht="15.75" customHeight="1">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ht="15.75" customHeight="1">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ht="15.75" customHeight="1">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ht="15.75" customHeight="1">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ht="15.75" customHeight="1">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ht="15.75" customHeight="1">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ht="15.75" customHeight="1">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ht="15.75" customHeight="1">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ht="15.75" customHeight="1">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ht="15.75" customHeight="1">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ht="15.75" customHeight="1">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ht="15.75" customHeight="1">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ht="15.75" customHeight="1">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ht="15.75" customHeight="1">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ht="15.75" customHeight="1">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ht="15.7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5.7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5.7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5.7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5.7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5.7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5.7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5.7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5.7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5.7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5.7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5.7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5.7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5.7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5.7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5.7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5.7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5.7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5.7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5.7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5.7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5.7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5.7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5.7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5.7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5.7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5.7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5.7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5.7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5.7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5.7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5.7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5.7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5.7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5.7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5.7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5.7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5.7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5.7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5.7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5.7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5.7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5.7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5.7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5.7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5.7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5.7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5.7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5.7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5.7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5.7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5.7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5.7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5.7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5.7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5.7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5.7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5.7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5.7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5.7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5.7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5.7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5.7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5.7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5.7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5.7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5.7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5.7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5.7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5.7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5.7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5.7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5.7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5.7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5.7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5.7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5.7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5.7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5.7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5.7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5.7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5.7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5.7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5.7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5.7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5.7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5.7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5.7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5.7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5.7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5.7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5.7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5.7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5.7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5.7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5.7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5.7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5.7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5.7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5.7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5.7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5.7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5.7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5.7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5.7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5.7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5.7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5.7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5.7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5.7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5.7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5.7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5.7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5.7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5.7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5.7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5.7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5.7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5.7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5.7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5.7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5.75" customHeight="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5.75" customHeight="1">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5.75" customHeight="1">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5.75" customHeight="1">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5.75" customHeight="1">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5.75" customHeight="1">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5.75" customHeight="1">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5.75" customHeight="1">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5.75" customHeight="1">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5.75" customHeight="1">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5.75" customHeight="1">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5.75" customHeight="1">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5.75" customHeight="1">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5.75" customHeight="1">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5.75" customHeight="1">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5.75" customHeight="1">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5.75" customHeight="1">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5.75" customHeight="1">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5.75" customHeight="1">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5.75" customHeight="1">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5.75" customHeight="1">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5.75" customHeight="1"/>
    <row r="243" spans="1:26" ht="15.75" customHeight="1"/>
    <row r="244" spans="1:26" ht="15.75" customHeight="1"/>
    <row r="245" spans="1:26" ht="15.75" customHeight="1"/>
    <row r="246" spans="1:26" ht="15.75" customHeight="1"/>
    <row r="247" spans="1:26" ht="15.75" customHeight="1"/>
    <row r="248" spans="1:26" ht="15.75" customHeight="1"/>
    <row r="249" spans="1:26" ht="15.75" customHeight="1"/>
    <row r="250" spans="1:26" ht="15.75" customHeight="1"/>
    <row r="251" spans="1:26" ht="15.75" customHeight="1"/>
    <row r="252" spans="1:26" ht="15.75" customHeight="1"/>
    <row r="253" spans="1:26" ht="15.75" customHeight="1"/>
    <row r="254" spans="1:26" ht="15.75" customHeight="1"/>
    <row r="255" spans="1:26" ht="15.75" customHeight="1"/>
    <row r="256" spans="1:2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0">
    <mergeCell ref="A28:A31"/>
    <mergeCell ref="A32:A35"/>
    <mergeCell ref="A36:A39"/>
    <mergeCell ref="C3:D3"/>
    <mergeCell ref="E3:F3"/>
    <mergeCell ref="D14:E14"/>
    <mergeCell ref="F14:G14"/>
    <mergeCell ref="A16:A19"/>
    <mergeCell ref="A20:A23"/>
    <mergeCell ref="A24:A27"/>
  </mergeCells>
  <pageMargins left="0.75" right="0.75" top="1" bottom="1" header="0" footer="0"/>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0"/>
  <sheetViews>
    <sheetView workbookViewId="0">
      <pane xSplit="1" ySplit="4" topLeftCell="B5" activePane="bottomRight" state="frozen"/>
      <selection pane="topRight" activeCell="B1" sqref="B1"/>
      <selection pane="bottomLeft" activeCell="A5" sqref="A5"/>
      <selection pane="bottomRight" activeCell="B5" sqref="B5"/>
    </sheetView>
  </sheetViews>
  <sheetFormatPr defaultColWidth="12.6640625" defaultRowHeight="15" customHeight="1"/>
  <cols>
    <col min="1" max="1" width="28" customWidth="1"/>
    <col min="2" max="13" width="9" customWidth="1"/>
  </cols>
  <sheetData>
    <row r="1" spans="1:26" ht="21.75" customHeight="1">
      <c r="A1" s="1" t="s">
        <v>0</v>
      </c>
      <c r="B1" s="2"/>
      <c r="C1" s="2"/>
      <c r="D1" s="2"/>
      <c r="E1" s="2"/>
      <c r="F1" s="2"/>
      <c r="G1" s="2"/>
      <c r="H1" s="2"/>
      <c r="I1" s="2"/>
      <c r="J1" s="2"/>
      <c r="K1" s="2"/>
      <c r="L1" s="2"/>
      <c r="M1" s="2"/>
      <c r="N1" s="3"/>
      <c r="O1" s="3"/>
      <c r="P1" s="3"/>
      <c r="Q1" s="3"/>
      <c r="R1" s="3"/>
      <c r="S1" s="3"/>
      <c r="T1" s="3"/>
      <c r="U1" s="3"/>
      <c r="V1" s="3"/>
      <c r="W1" s="3"/>
      <c r="X1" s="3"/>
      <c r="Y1" s="3"/>
      <c r="Z1" s="3"/>
    </row>
    <row r="2" spans="1:26" ht="15.75" customHeight="1">
      <c r="A2" s="2"/>
      <c r="B2" s="2"/>
      <c r="C2" s="2"/>
      <c r="D2" s="2"/>
      <c r="E2" s="2"/>
      <c r="F2" s="2"/>
      <c r="G2" s="2"/>
      <c r="H2" s="2"/>
      <c r="I2" s="2"/>
      <c r="J2" s="2"/>
      <c r="K2" s="2"/>
      <c r="L2" s="2"/>
      <c r="M2" s="2"/>
      <c r="N2" s="3"/>
      <c r="O2" s="3"/>
      <c r="P2" s="3"/>
      <c r="Q2" s="3"/>
      <c r="R2" s="3"/>
      <c r="S2" s="3"/>
      <c r="T2" s="3"/>
      <c r="U2" s="3"/>
      <c r="V2" s="3"/>
      <c r="W2" s="3"/>
      <c r="X2" s="3"/>
      <c r="Y2" s="3"/>
      <c r="Z2" s="3"/>
    </row>
    <row r="3" spans="1:26" ht="18" customHeight="1">
      <c r="A3" s="2"/>
      <c r="B3" s="110">
        <v>2020</v>
      </c>
      <c r="C3" s="111"/>
      <c r="D3" s="110">
        <v>2021</v>
      </c>
      <c r="E3" s="111"/>
      <c r="F3" s="110">
        <v>2022</v>
      </c>
      <c r="G3" s="111"/>
      <c r="H3" s="110">
        <v>2023</v>
      </c>
      <c r="I3" s="111"/>
      <c r="J3" s="110">
        <v>2024</v>
      </c>
      <c r="K3" s="111"/>
      <c r="L3" s="110">
        <v>2025</v>
      </c>
      <c r="M3" s="111"/>
      <c r="N3" s="3"/>
      <c r="O3" s="3"/>
      <c r="P3" s="3"/>
      <c r="Q3" s="3"/>
      <c r="R3" s="3"/>
      <c r="S3" s="3"/>
      <c r="T3" s="3"/>
      <c r="U3" s="3"/>
      <c r="V3" s="3"/>
      <c r="W3" s="3"/>
      <c r="X3" s="3"/>
      <c r="Y3" s="3"/>
      <c r="Z3" s="3"/>
    </row>
    <row r="4" spans="1:26" ht="51">
      <c r="A4" s="2"/>
      <c r="B4" s="8" t="s">
        <v>10</v>
      </c>
      <c r="C4" s="8" t="s">
        <v>11</v>
      </c>
      <c r="D4" s="8" t="s">
        <v>10</v>
      </c>
      <c r="E4" s="8" t="s">
        <v>12</v>
      </c>
      <c r="F4" s="8" t="s">
        <v>10</v>
      </c>
      <c r="G4" s="8" t="s">
        <v>14</v>
      </c>
      <c r="H4" s="8" t="s">
        <v>10</v>
      </c>
      <c r="I4" s="8" t="s">
        <v>15</v>
      </c>
      <c r="J4" s="8" t="s">
        <v>10</v>
      </c>
      <c r="K4" s="8" t="s">
        <v>16</v>
      </c>
      <c r="L4" s="8" t="s">
        <v>10</v>
      </c>
      <c r="M4" s="8" t="s">
        <v>17</v>
      </c>
      <c r="N4" s="3"/>
      <c r="O4" s="3"/>
      <c r="P4" s="3"/>
      <c r="Q4" s="3"/>
      <c r="R4" s="3"/>
      <c r="S4" s="3"/>
      <c r="T4" s="3"/>
      <c r="U4" s="3"/>
      <c r="V4" s="3"/>
      <c r="W4" s="3"/>
      <c r="X4" s="3"/>
      <c r="Y4" s="3"/>
      <c r="Z4" s="3"/>
    </row>
    <row r="5" spans="1:26" ht="25.5" customHeight="1">
      <c r="A5" s="10" t="s">
        <v>18</v>
      </c>
      <c r="B5" s="11">
        <v>2917</v>
      </c>
      <c r="C5" s="13">
        <f>B5/174170</f>
        <v>1.6748004822874203E-2</v>
      </c>
      <c r="D5" s="11">
        <v>2524</v>
      </c>
      <c r="E5" s="13">
        <f>D5/170724</f>
        <v>1.478409596776083E-2</v>
      </c>
      <c r="F5" s="11">
        <v>2186</v>
      </c>
      <c r="G5" s="13">
        <f>F5/169560</f>
        <v>1.2892191554611937E-2</v>
      </c>
      <c r="H5" s="11">
        <v>1643</v>
      </c>
      <c r="I5" s="13">
        <f>H5/169106</f>
        <v>9.7157995576738852E-3</v>
      </c>
      <c r="J5" s="11">
        <v>1214</v>
      </c>
      <c r="K5" s="13">
        <f>J5/168583</f>
        <v>7.2012005955523388E-3</v>
      </c>
      <c r="L5" s="11">
        <v>865</v>
      </c>
      <c r="M5" s="13">
        <f>L5/168233</f>
        <v>5.1416785054061928E-3</v>
      </c>
      <c r="N5" s="3"/>
      <c r="O5" s="3"/>
      <c r="P5" s="3"/>
      <c r="Q5" s="3"/>
      <c r="R5" s="3"/>
      <c r="S5" s="3"/>
      <c r="T5" s="3"/>
      <c r="U5" s="3"/>
      <c r="V5" s="3"/>
      <c r="W5" s="3"/>
      <c r="X5" s="3"/>
      <c r="Y5" s="3"/>
      <c r="Z5" s="3"/>
    </row>
    <row r="6" spans="1:26" ht="15.75" customHeight="1">
      <c r="A6" s="16" t="s">
        <v>31</v>
      </c>
      <c r="B6" s="16"/>
      <c r="C6" s="16"/>
      <c r="D6" s="16"/>
      <c r="E6" s="16"/>
      <c r="F6" s="16"/>
      <c r="G6" s="16"/>
      <c r="H6" s="16"/>
      <c r="I6" s="16"/>
      <c r="J6" s="16"/>
      <c r="K6" s="16"/>
      <c r="L6" s="16"/>
      <c r="M6" s="16"/>
      <c r="N6" s="3"/>
      <c r="O6" s="3"/>
      <c r="P6" s="3"/>
      <c r="Q6" s="3"/>
      <c r="R6" s="3"/>
      <c r="S6" s="3"/>
      <c r="T6" s="3"/>
      <c r="U6" s="3"/>
      <c r="V6" s="3"/>
      <c r="W6" s="3"/>
      <c r="X6" s="3"/>
      <c r="Y6" s="3"/>
      <c r="Z6" s="3"/>
    </row>
    <row r="7" spans="1:26" ht="13.8">
      <c r="A7" s="117" t="s">
        <v>34</v>
      </c>
      <c r="B7" s="109"/>
      <c r="C7" s="109"/>
      <c r="D7" s="109"/>
      <c r="E7" s="16"/>
      <c r="F7" s="16"/>
      <c r="G7" s="16"/>
      <c r="H7" s="16"/>
      <c r="I7" s="16"/>
      <c r="J7" s="16"/>
      <c r="K7" s="16"/>
      <c r="L7" s="16"/>
      <c r="M7" s="16"/>
      <c r="N7" s="3"/>
      <c r="O7" s="3"/>
      <c r="P7" s="3"/>
      <c r="Q7" s="3"/>
      <c r="R7" s="3"/>
      <c r="S7" s="3"/>
      <c r="T7" s="3"/>
      <c r="U7" s="3"/>
      <c r="V7" s="3"/>
      <c r="W7" s="3"/>
      <c r="X7" s="3"/>
      <c r="Y7" s="3"/>
      <c r="Z7" s="3"/>
    </row>
    <row r="8" spans="1:26" ht="21.75" customHeight="1">
      <c r="A8" s="1" t="s">
        <v>36</v>
      </c>
      <c r="B8" s="2"/>
      <c r="C8" s="2"/>
      <c r="D8" s="2"/>
      <c r="E8" s="2"/>
      <c r="F8" s="2"/>
      <c r="G8" s="2"/>
      <c r="H8" s="2"/>
      <c r="I8" s="2"/>
      <c r="J8" s="2"/>
      <c r="K8" s="2"/>
      <c r="L8" s="2"/>
      <c r="M8" s="2"/>
      <c r="N8" s="3"/>
      <c r="O8" s="3"/>
      <c r="P8" s="3"/>
      <c r="Q8" s="3"/>
      <c r="R8" s="3"/>
      <c r="S8" s="3"/>
      <c r="T8" s="3"/>
      <c r="U8" s="3"/>
      <c r="V8" s="3"/>
      <c r="W8" s="3"/>
      <c r="X8" s="3"/>
      <c r="Y8" s="3"/>
      <c r="Z8" s="3"/>
    </row>
    <row r="9" spans="1:26" ht="18" customHeight="1">
      <c r="A9" s="2"/>
      <c r="B9" s="110">
        <v>2020</v>
      </c>
      <c r="C9" s="111"/>
      <c r="D9" s="110">
        <v>2021</v>
      </c>
      <c r="E9" s="111"/>
      <c r="F9" s="110">
        <v>2022</v>
      </c>
      <c r="G9" s="111"/>
      <c r="H9" s="110">
        <v>2023</v>
      </c>
      <c r="I9" s="111"/>
      <c r="J9" s="110">
        <v>2024</v>
      </c>
      <c r="K9" s="111"/>
      <c r="L9" s="110">
        <v>2025</v>
      </c>
      <c r="M9" s="111"/>
      <c r="N9" s="3"/>
      <c r="O9" s="3"/>
      <c r="P9" s="3"/>
      <c r="Q9" s="3"/>
      <c r="R9" s="3"/>
      <c r="S9" s="3"/>
      <c r="T9" s="3"/>
      <c r="U9" s="3"/>
      <c r="V9" s="3"/>
      <c r="W9" s="3"/>
      <c r="X9" s="3"/>
      <c r="Y9" s="3"/>
      <c r="Z9" s="3"/>
    </row>
    <row r="10" spans="1:26" ht="51">
      <c r="A10" s="2"/>
      <c r="B10" s="8" t="s">
        <v>10</v>
      </c>
      <c r="C10" s="8" t="s">
        <v>11</v>
      </c>
      <c r="D10" s="8" t="s">
        <v>10</v>
      </c>
      <c r="E10" s="8" t="s">
        <v>12</v>
      </c>
      <c r="F10" s="8" t="s">
        <v>10</v>
      </c>
      <c r="G10" s="8" t="s">
        <v>14</v>
      </c>
      <c r="H10" s="8" t="s">
        <v>10</v>
      </c>
      <c r="I10" s="8" t="s">
        <v>15</v>
      </c>
      <c r="J10" s="8" t="s">
        <v>10</v>
      </c>
      <c r="K10" s="8" t="s">
        <v>16</v>
      </c>
      <c r="L10" s="8" t="s">
        <v>10</v>
      </c>
      <c r="M10" s="8" t="s">
        <v>17</v>
      </c>
      <c r="N10" s="3"/>
      <c r="O10" s="3"/>
      <c r="P10" s="3"/>
      <c r="Q10" s="3"/>
      <c r="R10" s="3"/>
      <c r="S10" s="3"/>
      <c r="T10" s="3"/>
      <c r="U10" s="3"/>
      <c r="V10" s="3"/>
      <c r="W10" s="3"/>
      <c r="X10" s="3"/>
      <c r="Y10" s="3"/>
      <c r="Z10" s="3"/>
    </row>
    <row r="11" spans="1:26" ht="18" customHeight="1">
      <c r="A11" s="10" t="s">
        <v>42</v>
      </c>
      <c r="B11" s="11">
        <v>1533</v>
      </c>
      <c r="C11" s="13">
        <f t="shared" ref="C11:C15" si="0">B11/174170</f>
        <v>8.8017454211402647E-3</v>
      </c>
      <c r="D11" s="11">
        <v>1268</v>
      </c>
      <c r="E11" s="13">
        <f t="shared" ref="E11:E15" si="1">D11/170724</f>
        <v>7.4271924275438718E-3</v>
      </c>
      <c r="F11" s="11">
        <v>1049</v>
      </c>
      <c r="G11" s="13">
        <f t="shared" ref="G11:G15" si="2">F11/169560</f>
        <v>6.1866006133522054E-3</v>
      </c>
      <c r="H11" s="11">
        <v>833</v>
      </c>
      <c r="I11" s="13">
        <f t="shared" ref="I11:I15" si="3">H11/169106</f>
        <v>4.9259044622899243E-3</v>
      </c>
      <c r="J11" s="11">
        <v>584</v>
      </c>
      <c r="K11" s="13">
        <f t="shared" ref="K11:K15" si="4">J11/168583</f>
        <v>3.4641689850103512E-3</v>
      </c>
      <c r="L11" s="11">
        <v>365</v>
      </c>
      <c r="M11" s="13">
        <f t="shared" ref="M11:M15" si="5">L11/168233</f>
        <v>2.1696100051713991E-3</v>
      </c>
      <c r="N11" s="3"/>
      <c r="O11" s="3"/>
      <c r="P11" s="3"/>
      <c r="Q11" s="3"/>
      <c r="R11" s="3"/>
      <c r="S11" s="3"/>
      <c r="T11" s="3"/>
      <c r="U11" s="3"/>
      <c r="V11" s="3"/>
      <c r="W11" s="3"/>
      <c r="X11" s="3"/>
      <c r="Y11" s="3"/>
      <c r="Z11" s="3"/>
    </row>
    <row r="12" spans="1:26" ht="18" customHeight="1">
      <c r="A12" s="10" t="s">
        <v>50</v>
      </c>
      <c r="B12" s="18">
        <v>1384</v>
      </c>
      <c r="C12" s="20">
        <f t="shared" si="0"/>
        <v>7.9462594017339384E-3</v>
      </c>
      <c r="D12" s="18">
        <v>1256</v>
      </c>
      <c r="E12" s="20">
        <f t="shared" si="1"/>
        <v>7.3569035402169585E-3</v>
      </c>
      <c r="F12" s="18">
        <v>1137</v>
      </c>
      <c r="G12" s="20">
        <f t="shared" si="2"/>
        <v>6.7055909412597307E-3</v>
      </c>
      <c r="H12" s="18">
        <v>810</v>
      </c>
      <c r="I12" s="20">
        <f t="shared" si="3"/>
        <v>4.78989509538396E-3</v>
      </c>
      <c r="J12" s="18">
        <v>630</v>
      </c>
      <c r="K12" s="20">
        <f t="shared" si="4"/>
        <v>3.7370316105419881E-3</v>
      </c>
      <c r="L12" s="18">
        <v>500</v>
      </c>
      <c r="M12" s="20">
        <f t="shared" si="5"/>
        <v>2.9720685002347933E-3</v>
      </c>
      <c r="N12" s="3"/>
      <c r="O12" s="3"/>
      <c r="P12" s="3"/>
      <c r="Q12" s="3"/>
      <c r="R12" s="3"/>
      <c r="S12" s="3"/>
      <c r="T12" s="3"/>
      <c r="U12" s="3"/>
      <c r="V12" s="3"/>
      <c r="W12" s="3"/>
      <c r="X12" s="3"/>
      <c r="Y12" s="3"/>
      <c r="Z12" s="3"/>
    </row>
    <row r="13" spans="1:26" ht="18" customHeight="1">
      <c r="A13" s="10" t="s">
        <v>54</v>
      </c>
      <c r="B13" s="11">
        <v>32</v>
      </c>
      <c r="C13" s="13">
        <f t="shared" si="0"/>
        <v>1.8372854108055349E-4</v>
      </c>
      <c r="D13" s="11">
        <v>46</v>
      </c>
      <c r="E13" s="13">
        <f t="shared" si="1"/>
        <v>2.6944073475316887E-4</v>
      </c>
      <c r="F13" s="11">
        <v>61</v>
      </c>
      <c r="G13" s="13">
        <f t="shared" si="2"/>
        <v>3.5975465911771646E-4</v>
      </c>
      <c r="H13" s="11">
        <v>25</v>
      </c>
      <c r="I13" s="13">
        <f t="shared" si="3"/>
        <v>1.4783626837604815E-4</v>
      </c>
      <c r="J13" s="11">
        <v>22</v>
      </c>
      <c r="K13" s="13">
        <f t="shared" si="4"/>
        <v>1.304995165586091E-4</v>
      </c>
      <c r="L13" s="11">
        <v>33</v>
      </c>
      <c r="M13" s="13">
        <f t="shared" si="5"/>
        <v>1.9615652101549635E-4</v>
      </c>
      <c r="N13" s="3"/>
      <c r="O13" s="3"/>
      <c r="P13" s="3"/>
      <c r="Q13" s="3"/>
      <c r="R13" s="3"/>
      <c r="S13" s="3"/>
      <c r="T13" s="3"/>
      <c r="U13" s="3"/>
      <c r="V13" s="3"/>
      <c r="W13" s="3"/>
      <c r="X13" s="3"/>
      <c r="Y13" s="3"/>
      <c r="Z13" s="3"/>
    </row>
    <row r="14" spans="1:26" ht="18" customHeight="1">
      <c r="A14" s="10" t="s">
        <v>57</v>
      </c>
      <c r="B14" s="18">
        <v>734</v>
      </c>
      <c r="C14" s="20">
        <f t="shared" si="0"/>
        <v>4.2142734110351956E-3</v>
      </c>
      <c r="D14" s="18">
        <v>695</v>
      </c>
      <c r="E14" s="20">
        <f t="shared" si="1"/>
        <v>4.0708980576837465E-3</v>
      </c>
      <c r="F14" s="18">
        <v>616</v>
      </c>
      <c r="G14" s="20">
        <f t="shared" si="2"/>
        <v>3.6329322953526774E-3</v>
      </c>
      <c r="H14" s="18">
        <v>446</v>
      </c>
      <c r="I14" s="20">
        <f t="shared" si="3"/>
        <v>2.6373990278286993E-3</v>
      </c>
      <c r="J14" s="18">
        <v>341</v>
      </c>
      <c r="K14" s="20">
        <f t="shared" si="4"/>
        <v>2.0227425066584414E-3</v>
      </c>
      <c r="L14" s="18">
        <v>286</v>
      </c>
      <c r="M14" s="20">
        <f t="shared" si="5"/>
        <v>1.7000231821343017E-3</v>
      </c>
      <c r="N14" s="3"/>
      <c r="O14" s="3"/>
      <c r="P14" s="3"/>
      <c r="Q14" s="3"/>
      <c r="R14" s="3"/>
      <c r="S14" s="3"/>
      <c r="T14" s="3"/>
      <c r="U14" s="3"/>
      <c r="V14" s="3"/>
      <c r="W14" s="3"/>
      <c r="X14" s="3"/>
      <c r="Y14" s="3"/>
      <c r="Z14" s="3"/>
    </row>
    <row r="15" spans="1:26" ht="18" customHeight="1">
      <c r="A15" s="10" t="s">
        <v>61</v>
      </c>
      <c r="B15" s="11">
        <v>2151</v>
      </c>
      <c r="C15" s="13">
        <f t="shared" si="0"/>
        <v>1.2350002870758454E-2</v>
      </c>
      <c r="D15" s="11">
        <v>1783</v>
      </c>
      <c r="E15" s="13">
        <f t="shared" si="1"/>
        <v>1.0443757175323915E-2</v>
      </c>
      <c r="F15" s="11">
        <v>1509</v>
      </c>
      <c r="G15" s="13">
        <f t="shared" si="2"/>
        <v>8.8995046001415432E-3</v>
      </c>
      <c r="H15" s="11">
        <v>1172</v>
      </c>
      <c r="I15" s="13">
        <f t="shared" si="3"/>
        <v>6.9305642614691373E-3</v>
      </c>
      <c r="J15" s="11">
        <v>851</v>
      </c>
      <c r="K15" s="13">
        <f t="shared" si="4"/>
        <v>5.0479585723352885E-3</v>
      </c>
      <c r="L15" s="11">
        <v>546</v>
      </c>
      <c r="M15" s="13">
        <f t="shared" si="5"/>
        <v>3.2454988022563944E-3</v>
      </c>
      <c r="N15" s="3"/>
      <c r="O15" s="3"/>
      <c r="P15" s="3"/>
      <c r="Q15" s="3"/>
      <c r="R15" s="3"/>
      <c r="S15" s="3"/>
      <c r="T15" s="3"/>
      <c r="U15" s="3"/>
      <c r="V15" s="3"/>
      <c r="W15" s="3"/>
      <c r="X15" s="3"/>
      <c r="Y15" s="3"/>
      <c r="Z15" s="3"/>
    </row>
    <row r="16" spans="1:26" ht="15.75" customHeight="1">
      <c r="A16" s="16" t="s">
        <v>31</v>
      </c>
      <c r="B16" s="3"/>
      <c r="C16" s="3"/>
      <c r="D16" s="3"/>
      <c r="E16" s="3"/>
      <c r="F16" s="3"/>
      <c r="G16" s="3"/>
      <c r="H16" s="3"/>
      <c r="I16" s="3"/>
      <c r="J16" s="3"/>
      <c r="K16" s="3"/>
      <c r="L16" s="3"/>
      <c r="M16" s="3"/>
      <c r="N16" s="3"/>
      <c r="O16" s="3"/>
      <c r="P16" s="3"/>
      <c r="Q16" s="3"/>
      <c r="R16" s="3"/>
      <c r="S16" s="3"/>
      <c r="T16" s="3"/>
      <c r="U16" s="3"/>
      <c r="V16" s="3"/>
      <c r="W16" s="3"/>
      <c r="X16" s="3"/>
      <c r="Y16" s="3"/>
      <c r="Z16" s="3"/>
    </row>
    <row r="17" spans="1:26" ht="15.75" customHeight="1">
      <c r="A17" s="16" t="s">
        <v>34</v>
      </c>
      <c r="B17" s="3"/>
      <c r="C17" s="3"/>
      <c r="D17" s="3"/>
      <c r="E17" s="3"/>
      <c r="F17" s="3"/>
      <c r="G17" s="3"/>
      <c r="H17" s="3"/>
      <c r="I17" s="3"/>
      <c r="J17" s="3"/>
      <c r="K17" s="3"/>
      <c r="L17" s="3"/>
      <c r="M17" s="3"/>
      <c r="N17" s="3"/>
      <c r="O17" s="3"/>
      <c r="P17" s="3"/>
      <c r="Q17" s="3"/>
      <c r="R17" s="3"/>
      <c r="S17" s="3"/>
      <c r="T17" s="3"/>
      <c r="U17" s="3"/>
      <c r="V17" s="3"/>
      <c r="W17" s="3"/>
      <c r="X17" s="3"/>
      <c r="Y17" s="3"/>
      <c r="Z17" s="3"/>
    </row>
    <row r="18" spans="1:26" ht="15.75" customHeight="1">
      <c r="A18" s="3"/>
      <c r="B18" s="3"/>
      <c r="C18" s="3"/>
      <c r="D18" s="3"/>
      <c r="E18" s="3"/>
      <c r="F18" s="3"/>
      <c r="G18" s="3"/>
      <c r="H18" s="3"/>
      <c r="I18" s="3"/>
      <c r="J18" s="3"/>
      <c r="K18" s="3"/>
      <c r="L18" s="3"/>
      <c r="M18" s="3"/>
      <c r="N18" s="3"/>
      <c r="O18" s="3"/>
      <c r="P18" s="3"/>
      <c r="Q18" s="3"/>
      <c r="R18" s="3"/>
      <c r="S18" s="3"/>
      <c r="T18" s="3"/>
      <c r="U18" s="3"/>
      <c r="V18" s="3"/>
      <c r="W18" s="3"/>
      <c r="X18" s="3"/>
      <c r="Y18" s="3"/>
      <c r="Z18" s="3"/>
    </row>
    <row r="19" spans="1:26" ht="15.75" customHeight="1">
      <c r="A19" s="3"/>
      <c r="B19" s="3"/>
      <c r="C19" s="3"/>
      <c r="D19" s="3"/>
      <c r="E19" s="3"/>
      <c r="F19" s="3"/>
      <c r="G19" s="3"/>
      <c r="H19" s="3"/>
      <c r="I19" s="3"/>
      <c r="J19" s="3"/>
      <c r="K19" s="3"/>
      <c r="L19" s="3"/>
      <c r="M19" s="3"/>
      <c r="N19" s="3"/>
      <c r="O19" s="3"/>
      <c r="P19" s="3"/>
      <c r="Q19" s="3"/>
      <c r="R19" s="3"/>
      <c r="S19" s="3"/>
      <c r="T19" s="3"/>
      <c r="U19" s="3"/>
      <c r="V19" s="3"/>
      <c r="W19" s="3"/>
      <c r="X19" s="3"/>
      <c r="Y19" s="3"/>
      <c r="Z19" s="3"/>
    </row>
    <row r="20" spans="1:26" ht="15.75" customHeight="1">
      <c r="A20" s="3"/>
      <c r="B20" s="3"/>
      <c r="C20" s="3"/>
      <c r="D20" s="3"/>
      <c r="E20" s="3"/>
      <c r="F20" s="3"/>
      <c r="G20" s="3"/>
      <c r="H20" s="3"/>
      <c r="I20" s="3"/>
      <c r="J20" s="3"/>
      <c r="K20" s="3"/>
      <c r="L20" s="3"/>
      <c r="M20" s="3"/>
      <c r="N20" s="3"/>
      <c r="O20" s="3"/>
      <c r="P20" s="3"/>
      <c r="Q20" s="3"/>
      <c r="R20" s="3"/>
      <c r="S20" s="3"/>
      <c r="T20" s="3"/>
      <c r="U20" s="3"/>
      <c r="V20" s="3"/>
      <c r="W20" s="3"/>
      <c r="X20" s="3"/>
      <c r="Y20" s="3"/>
      <c r="Z20" s="3"/>
    </row>
    <row r="21" spans="1:26" ht="15.75" customHeight="1">
      <c r="A21" s="3"/>
      <c r="B21" s="3"/>
      <c r="C21" s="3"/>
      <c r="D21" s="3"/>
      <c r="E21" s="3"/>
      <c r="F21" s="3"/>
      <c r="G21" s="3"/>
      <c r="H21" s="3"/>
      <c r="I21" s="3"/>
      <c r="J21" s="3"/>
      <c r="K21" s="3"/>
      <c r="L21" s="3"/>
      <c r="M21" s="3"/>
      <c r="N21" s="3"/>
      <c r="O21" s="3"/>
      <c r="P21" s="3"/>
      <c r="Q21" s="3"/>
      <c r="R21" s="3"/>
      <c r="S21" s="3"/>
      <c r="T21" s="3"/>
      <c r="U21" s="3"/>
      <c r="V21" s="3"/>
      <c r="W21" s="3"/>
      <c r="X21" s="3"/>
      <c r="Y21" s="3"/>
      <c r="Z21" s="3"/>
    </row>
    <row r="22" spans="1:26" ht="15.75" customHeight="1">
      <c r="A22" s="3"/>
      <c r="B22" s="3"/>
      <c r="C22" s="3"/>
      <c r="D22" s="3"/>
      <c r="E22" s="3"/>
      <c r="F22" s="3"/>
      <c r="G22" s="3"/>
      <c r="H22" s="3"/>
      <c r="I22" s="3"/>
      <c r="J22" s="3"/>
      <c r="K22" s="3"/>
      <c r="L22" s="3"/>
      <c r="M22" s="3"/>
      <c r="N22" s="3"/>
      <c r="O22" s="3"/>
      <c r="P22" s="3"/>
      <c r="Q22" s="3"/>
      <c r="R22" s="3"/>
      <c r="S22" s="3"/>
      <c r="T22" s="3"/>
      <c r="U22" s="3"/>
      <c r="V22" s="3"/>
      <c r="W22" s="3"/>
      <c r="X22" s="3"/>
      <c r="Y22" s="3"/>
      <c r="Z22" s="3"/>
    </row>
    <row r="23" spans="1:26" ht="15.75" customHeight="1">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ht="15.75" customHeight="1">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ht="15.75" customHeight="1">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ht="15.75" customHeight="1">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ht="15.75" customHeight="1">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ht="15.75" customHeight="1">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ht="15.75" customHeight="1">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ht="15.75" customHeight="1">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ht="15.75" customHeight="1">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ht="15.75" customHeight="1">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ht="15.75" customHeight="1">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ht="15.75" customHeight="1">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ht="15.75" customHeight="1">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ht="15.75" customHeight="1">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ht="15.75" customHeight="1">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ht="15.75" customHeight="1">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ht="15.75" customHeight="1">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ht="15.75" customHeight="1">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ht="15.75" customHeight="1">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ht="15.75" customHeight="1">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ht="15.75" customHeight="1">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ht="15.75" customHeight="1">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ht="15.75" customHeight="1">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ht="15.75" customHeight="1">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ht="15.75" customHeight="1">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ht="15.75" customHeight="1">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ht="15.75" customHeight="1">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ht="15.75" customHeight="1">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ht="15.75" customHeight="1">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ht="15.75" customHeight="1">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ht="15.75" customHeight="1">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ht="15.75" customHeight="1">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ht="15.75" customHeight="1">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ht="15.75" customHeight="1">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ht="15.75" customHeight="1">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ht="15.75" customHeight="1">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ht="15.75" customHeight="1">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ht="15.75" customHeight="1">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ht="15.75" customHeight="1">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ht="15.75" customHeight="1">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ht="15.75" customHeight="1">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ht="15.75" customHeight="1">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ht="15.75" customHeight="1">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ht="15.75" customHeight="1">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ht="15.75" customHeight="1">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ht="15.75" customHeight="1">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ht="15.75" customHeight="1">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ht="15.75" customHeight="1">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ht="15.75" customHeight="1">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ht="15.75" customHeight="1">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ht="15.75" customHeight="1">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ht="15.75" customHeight="1">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ht="15.75" customHeight="1">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ht="15.75" customHeight="1">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ht="15.75" customHeight="1">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ht="15.75" customHeight="1">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ht="15.75" customHeight="1">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ht="15.75" customHeight="1">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ht="15.75" customHeight="1">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ht="15.75" customHeight="1">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ht="15.75" customHeight="1">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ht="15.75" customHeight="1">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ht="15.75" customHeight="1">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ht="15.75" customHeight="1">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ht="15.75" customHeight="1">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ht="15.75" customHeight="1">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ht="15.75" customHeight="1">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ht="15.75" customHeight="1">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ht="15.75" customHeight="1">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ht="15.75" customHeight="1">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ht="15.75" customHeight="1">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ht="15.75" customHeight="1">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ht="15.75" customHeight="1">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ht="15.75" customHeight="1">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ht="15.75" customHeight="1">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ht="15.75" customHeight="1">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ht="15.75" customHeight="1">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ht="15.7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5.7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5.7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5.7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5.7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5.7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5.7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5.7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5.7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5.7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5.7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5.7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5.7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5.7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5.7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5.7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5.7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5.7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5.7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5.7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5.7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5.7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5.7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5.7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5.7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5.7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5.7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5.7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5.7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5.7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5.7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5.7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5.7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5.7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5.7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5.7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5.7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5.7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5.7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5.7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5.7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5.7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5.7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5.7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5.7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5.7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5.7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5.7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5.7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5.7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5.7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5.7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5.7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5.7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5.7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5.7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5.7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5.7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5.7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5.7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5.7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5.7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5.7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5.7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5.7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5.7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5.7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5.7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5.7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5.7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5.7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5.7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5.7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5.7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5.7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5.7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5.7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5.7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5.7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5.7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5.7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5.7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5.7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5.7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5.7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5.7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5.7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5.7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5.7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5.7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5.7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5.7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5.7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5.7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5.7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5.7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5.7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5.7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5.7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5.7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5.7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5.7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5.7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5.7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5.7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5.7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5.7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5.7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5.7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5.7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5.7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5.7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5.7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5.7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5.7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5.7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5.7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5.7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5.7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5.7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5.7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5.75" customHeight="1"/>
    <row r="222" spans="1:26" ht="15.75" customHeight="1"/>
    <row r="223" spans="1:26" ht="15.75" customHeight="1"/>
    <row r="224" spans="1:26"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3">
    <mergeCell ref="L9:M9"/>
    <mergeCell ref="B3:C3"/>
    <mergeCell ref="D3:E3"/>
    <mergeCell ref="F3:G3"/>
    <mergeCell ref="H3:I3"/>
    <mergeCell ref="J3:K3"/>
    <mergeCell ref="L3:M3"/>
    <mergeCell ref="A7:D7"/>
    <mergeCell ref="B9:C9"/>
    <mergeCell ref="D9:E9"/>
    <mergeCell ref="F9:G9"/>
    <mergeCell ref="H9:I9"/>
    <mergeCell ref="J9:K9"/>
  </mergeCells>
  <pageMargins left="0.75" right="0.75" top="1" bottom="1" header="0" footer="0"/>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M1000"/>
  <sheetViews>
    <sheetView workbookViewId="0">
      <pane xSplit="1" topLeftCell="B1" activePane="topRight" state="frozen"/>
      <selection pane="topRight" activeCell="C2" sqref="C2"/>
    </sheetView>
  </sheetViews>
  <sheetFormatPr defaultColWidth="12.6640625" defaultRowHeight="15" customHeight="1"/>
  <cols>
    <col min="1" max="1" width="28" customWidth="1"/>
    <col min="2" max="19" width="9" customWidth="1"/>
  </cols>
  <sheetData>
    <row r="1" spans="1:39" ht="21.75" customHeight="1">
      <c r="A1" s="1" t="s">
        <v>86</v>
      </c>
      <c r="B1" s="27"/>
      <c r="C1" s="27"/>
      <c r="D1" s="27"/>
      <c r="E1" s="27"/>
      <c r="F1" s="27"/>
      <c r="G1" s="27"/>
      <c r="H1" s="27"/>
      <c r="I1" s="27"/>
      <c r="J1" s="27"/>
      <c r="K1" s="27"/>
      <c r="L1" s="27"/>
      <c r="M1" s="27"/>
      <c r="N1" s="27"/>
      <c r="O1" s="27"/>
      <c r="P1" s="27"/>
      <c r="Q1" s="27"/>
      <c r="R1" s="27"/>
      <c r="S1" s="27"/>
      <c r="T1" s="3"/>
      <c r="U1" s="3"/>
      <c r="V1" s="3"/>
      <c r="W1" s="3"/>
      <c r="X1" s="3"/>
      <c r="Y1" s="3"/>
      <c r="Z1" s="3"/>
      <c r="AA1" s="3"/>
      <c r="AB1" s="3"/>
      <c r="AC1" s="3"/>
      <c r="AD1" s="3"/>
      <c r="AE1" s="3"/>
      <c r="AF1" s="3"/>
      <c r="AG1" s="3"/>
      <c r="AH1" s="3"/>
      <c r="AI1" s="3"/>
      <c r="AJ1" s="3"/>
      <c r="AK1" s="3"/>
      <c r="AL1" s="3"/>
      <c r="AM1" s="3"/>
    </row>
    <row r="2" spans="1:39" ht="18" customHeight="1">
      <c r="A2" s="2"/>
      <c r="B2" s="118" t="s">
        <v>87</v>
      </c>
      <c r="C2" s="119"/>
      <c r="D2" s="119"/>
      <c r="E2" s="119"/>
      <c r="F2" s="119"/>
      <c r="G2" s="120"/>
      <c r="H2" s="121" t="s">
        <v>88</v>
      </c>
      <c r="I2" s="122"/>
      <c r="J2" s="122"/>
      <c r="K2" s="122"/>
      <c r="L2" s="122"/>
      <c r="M2" s="123"/>
      <c r="N2" s="124" t="s">
        <v>89</v>
      </c>
      <c r="O2" s="125"/>
      <c r="P2" s="125"/>
      <c r="Q2" s="125"/>
      <c r="R2" s="125"/>
      <c r="S2" s="126"/>
      <c r="T2" s="3"/>
      <c r="U2" s="3"/>
      <c r="V2" s="3"/>
      <c r="W2" s="3"/>
      <c r="X2" s="3"/>
      <c r="Y2" s="3"/>
      <c r="Z2" s="3"/>
      <c r="AA2" s="3"/>
      <c r="AB2" s="3"/>
      <c r="AC2" s="3"/>
      <c r="AD2" s="3"/>
      <c r="AE2" s="3"/>
      <c r="AF2" s="3"/>
      <c r="AG2" s="3"/>
      <c r="AH2" s="3"/>
      <c r="AI2" s="3"/>
      <c r="AJ2" s="3"/>
      <c r="AK2" s="3"/>
      <c r="AL2" s="3"/>
      <c r="AM2" s="3"/>
    </row>
    <row r="3" spans="1:39" ht="18" customHeight="1">
      <c r="A3" s="22"/>
      <c r="B3" s="8" t="s">
        <v>91</v>
      </c>
      <c r="C3" s="8" t="s">
        <v>92</v>
      </c>
      <c r="D3" s="8" t="s">
        <v>93</v>
      </c>
      <c r="E3" s="8" t="s">
        <v>92</v>
      </c>
      <c r="F3" s="8" t="s">
        <v>94</v>
      </c>
      <c r="G3" s="28" t="s">
        <v>92</v>
      </c>
      <c r="H3" s="29" t="s">
        <v>91</v>
      </c>
      <c r="I3" s="8" t="s">
        <v>92</v>
      </c>
      <c r="J3" s="8" t="s">
        <v>93</v>
      </c>
      <c r="K3" s="8" t="s">
        <v>92</v>
      </c>
      <c r="L3" s="8" t="s">
        <v>94</v>
      </c>
      <c r="M3" s="28" t="s">
        <v>92</v>
      </c>
      <c r="N3" s="29" t="s">
        <v>91</v>
      </c>
      <c r="O3" s="8" t="s">
        <v>92</v>
      </c>
      <c r="P3" s="8" t="s">
        <v>93</v>
      </c>
      <c r="Q3" s="8" t="s">
        <v>92</v>
      </c>
      <c r="R3" s="8" t="s">
        <v>94</v>
      </c>
      <c r="S3" s="8" t="s">
        <v>92</v>
      </c>
      <c r="T3" s="3"/>
      <c r="U3" s="3"/>
      <c r="V3" s="3"/>
      <c r="W3" s="3"/>
      <c r="X3" s="3"/>
      <c r="Y3" s="3"/>
      <c r="Z3" s="3"/>
      <c r="AA3" s="3"/>
      <c r="AB3" s="3"/>
      <c r="AC3" s="3"/>
      <c r="AD3" s="3"/>
      <c r="AE3" s="3"/>
      <c r="AF3" s="3"/>
      <c r="AG3" s="3"/>
      <c r="AH3" s="3"/>
      <c r="AI3" s="3"/>
      <c r="AJ3" s="3"/>
      <c r="AK3" s="3"/>
      <c r="AL3" s="3"/>
      <c r="AM3" s="3"/>
    </row>
    <row r="4" spans="1:39" ht="18" customHeight="1">
      <c r="A4" s="10">
        <v>2020</v>
      </c>
      <c r="B4" s="11">
        <f t="shared" ref="B4:B8" si="0">SUM(D4,F4)</f>
        <v>517835</v>
      </c>
      <c r="C4" s="13">
        <f t="shared" ref="C4:C9" si="1">B4/$B4</f>
        <v>1</v>
      </c>
      <c r="D4" s="11">
        <v>257965</v>
      </c>
      <c r="E4" s="13">
        <f t="shared" ref="E4:E9" si="2">D4/$B4</f>
        <v>0.49816061100543607</v>
      </c>
      <c r="F4" s="11">
        <v>259870</v>
      </c>
      <c r="G4" s="30">
        <f t="shared" ref="G4:G9" si="3">F4/$B4</f>
        <v>0.50183938899456393</v>
      </c>
      <c r="H4" s="31">
        <f t="shared" ref="H4:H8" si="4">SUM(J4,L4)</f>
        <v>33455</v>
      </c>
      <c r="I4" s="13">
        <f t="shared" ref="I4:I9" si="5">H4/$H4</f>
        <v>1</v>
      </c>
      <c r="J4" s="11">
        <v>19983</v>
      </c>
      <c r="K4" s="13">
        <f t="shared" ref="K4:K9" si="6">J4/$H4</f>
        <v>0.59730981916006576</v>
      </c>
      <c r="L4" s="11">
        <v>13472</v>
      </c>
      <c r="M4" s="30">
        <f t="shared" ref="M4:M9" si="7">L4/$H4</f>
        <v>0.40269018083993424</v>
      </c>
      <c r="N4" s="31">
        <f t="shared" ref="N4:N6" si="8">SUM(P4,R4)</f>
        <v>1369</v>
      </c>
      <c r="O4" s="13">
        <f t="shared" ref="O4:O8" si="9">N4/$N4</f>
        <v>1</v>
      </c>
      <c r="P4" s="14">
        <v>824</v>
      </c>
      <c r="Q4" s="13">
        <f t="shared" ref="Q4:Q8" si="10">P4/$N4</f>
        <v>0.60189919649379109</v>
      </c>
      <c r="R4" s="14">
        <v>545</v>
      </c>
      <c r="S4" s="13">
        <f t="shared" ref="S4:S8" si="11">R4/$N4</f>
        <v>0.39810080350620891</v>
      </c>
      <c r="T4" s="3"/>
      <c r="U4" s="3"/>
      <c r="V4" s="3"/>
      <c r="W4" s="3"/>
      <c r="X4" s="3"/>
      <c r="Y4" s="3"/>
      <c r="Z4" s="3"/>
      <c r="AA4" s="3"/>
      <c r="AB4" s="3"/>
      <c r="AC4" s="3"/>
      <c r="AD4" s="3"/>
      <c r="AE4" s="3"/>
      <c r="AF4" s="3"/>
      <c r="AG4" s="3"/>
      <c r="AH4" s="3"/>
      <c r="AI4" s="3"/>
      <c r="AJ4" s="3"/>
      <c r="AK4" s="3"/>
      <c r="AL4" s="3"/>
      <c r="AM4" s="3"/>
    </row>
    <row r="5" spans="1:39" ht="18" customHeight="1">
      <c r="A5" s="10">
        <v>2021</v>
      </c>
      <c r="B5" s="18">
        <f t="shared" si="0"/>
        <v>589720</v>
      </c>
      <c r="C5" s="20">
        <f t="shared" si="1"/>
        <v>1</v>
      </c>
      <c r="D5" s="18">
        <v>315716</v>
      </c>
      <c r="E5" s="20">
        <f t="shared" si="2"/>
        <v>0.53536593637658547</v>
      </c>
      <c r="F5" s="18">
        <v>274004</v>
      </c>
      <c r="G5" s="32">
        <f t="shared" si="3"/>
        <v>0.46463406362341453</v>
      </c>
      <c r="H5" s="33">
        <f t="shared" si="4"/>
        <v>35313</v>
      </c>
      <c r="I5" s="20">
        <f t="shared" si="5"/>
        <v>1</v>
      </c>
      <c r="J5" s="18">
        <v>21020</v>
      </c>
      <c r="K5" s="20">
        <f t="shared" si="6"/>
        <v>0.59524820887491858</v>
      </c>
      <c r="L5" s="18">
        <v>14293</v>
      </c>
      <c r="M5" s="32">
        <f t="shared" si="7"/>
        <v>0.40475179112508142</v>
      </c>
      <c r="N5" s="33">
        <f t="shared" si="8"/>
        <v>1731</v>
      </c>
      <c r="O5" s="20">
        <f t="shared" si="9"/>
        <v>1</v>
      </c>
      <c r="P5" s="18">
        <v>1075</v>
      </c>
      <c r="Q5" s="20">
        <f t="shared" si="10"/>
        <v>0.62102830733679959</v>
      </c>
      <c r="R5" s="22">
        <v>656</v>
      </c>
      <c r="S5" s="20">
        <f t="shared" si="11"/>
        <v>0.37897169266320047</v>
      </c>
      <c r="T5" s="3"/>
      <c r="U5" s="3"/>
      <c r="V5" s="3"/>
      <c r="W5" s="3"/>
      <c r="X5" s="3"/>
      <c r="Y5" s="3"/>
      <c r="Z5" s="3"/>
      <c r="AA5" s="3"/>
      <c r="AB5" s="3"/>
      <c r="AC5" s="3"/>
      <c r="AD5" s="3"/>
      <c r="AE5" s="3"/>
      <c r="AF5" s="3"/>
      <c r="AG5" s="3"/>
      <c r="AH5" s="3"/>
      <c r="AI5" s="3"/>
      <c r="AJ5" s="3"/>
      <c r="AK5" s="3"/>
      <c r="AL5" s="3"/>
      <c r="AM5" s="3"/>
    </row>
    <row r="6" spans="1:39" ht="18" customHeight="1">
      <c r="A6" s="10">
        <v>2022</v>
      </c>
      <c r="B6" s="11">
        <f t="shared" si="0"/>
        <v>527809</v>
      </c>
      <c r="C6" s="13">
        <f t="shared" si="1"/>
        <v>1</v>
      </c>
      <c r="D6" s="11">
        <v>338529</v>
      </c>
      <c r="E6" s="13">
        <f t="shared" si="2"/>
        <v>0.64138542540957055</v>
      </c>
      <c r="F6" s="11">
        <v>189280</v>
      </c>
      <c r="G6" s="30">
        <f t="shared" si="3"/>
        <v>0.3586145745904295</v>
      </c>
      <c r="H6" s="31">
        <f t="shared" si="4"/>
        <v>27103</v>
      </c>
      <c r="I6" s="13">
        <f t="shared" si="5"/>
        <v>1</v>
      </c>
      <c r="J6" s="11">
        <v>15914</v>
      </c>
      <c r="K6" s="13">
        <f t="shared" si="6"/>
        <v>0.58716747223554588</v>
      </c>
      <c r="L6" s="11">
        <v>11189</v>
      </c>
      <c r="M6" s="30">
        <f t="shared" si="7"/>
        <v>0.41283252776445412</v>
      </c>
      <c r="N6" s="31">
        <f t="shared" si="8"/>
        <v>1172</v>
      </c>
      <c r="O6" s="13">
        <f t="shared" si="9"/>
        <v>1</v>
      </c>
      <c r="P6" s="14">
        <v>708</v>
      </c>
      <c r="Q6" s="13">
        <f t="shared" si="10"/>
        <v>0.60409556313993173</v>
      </c>
      <c r="R6" s="14">
        <v>464</v>
      </c>
      <c r="S6" s="13">
        <f t="shared" si="11"/>
        <v>0.39590443686006827</v>
      </c>
      <c r="T6" s="3"/>
      <c r="U6" s="3"/>
      <c r="V6" s="3"/>
      <c r="W6" s="3"/>
      <c r="X6" s="3"/>
      <c r="Y6" s="3"/>
      <c r="Z6" s="3"/>
      <c r="AA6" s="3"/>
      <c r="AB6" s="3"/>
      <c r="AC6" s="3"/>
      <c r="AD6" s="3"/>
      <c r="AE6" s="3"/>
      <c r="AF6" s="3"/>
      <c r="AG6" s="3"/>
      <c r="AH6" s="3"/>
      <c r="AI6" s="3"/>
      <c r="AJ6" s="3"/>
      <c r="AK6" s="3"/>
      <c r="AL6" s="3"/>
      <c r="AM6" s="3"/>
    </row>
    <row r="7" spans="1:39" ht="18" customHeight="1">
      <c r="A7" s="10">
        <v>2023</v>
      </c>
      <c r="B7" s="18">
        <f t="shared" si="0"/>
        <v>579836</v>
      </c>
      <c r="C7" s="20">
        <f t="shared" si="1"/>
        <v>1</v>
      </c>
      <c r="D7" s="18">
        <v>353333</v>
      </c>
      <c r="E7" s="20">
        <f t="shared" si="2"/>
        <v>0.60936713139577403</v>
      </c>
      <c r="F7" s="18">
        <v>226503</v>
      </c>
      <c r="G7" s="32">
        <f t="shared" si="3"/>
        <v>0.39063286860422602</v>
      </c>
      <c r="H7" s="33">
        <f t="shared" si="4"/>
        <v>31905</v>
      </c>
      <c r="I7" s="20">
        <f t="shared" si="5"/>
        <v>1</v>
      </c>
      <c r="J7" s="18">
        <v>19212</v>
      </c>
      <c r="K7" s="20">
        <f t="shared" si="6"/>
        <v>0.60216267042783267</v>
      </c>
      <c r="L7" s="18">
        <v>12693</v>
      </c>
      <c r="M7" s="32">
        <f t="shared" si="7"/>
        <v>0.39783732957216739</v>
      </c>
      <c r="N7" s="39">
        <v>1536</v>
      </c>
      <c r="O7" s="20">
        <f t="shared" si="9"/>
        <v>1</v>
      </c>
      <c r="P7" s="22">
        <v>927</v>
      </c>
      <c r="Q7" s="20">
        <f t="shared" si="10"/>
        <v>0.603515625</v>
      </c>
      <c r="R7" s="22" t="s">
        <v>98</v>
      </c>
      <c r="S7" s="20">
        <f t="shared" si="11"/>
        <v>0.396484375</v>
      </c>
      <c r="T7" s="3"/>
      <c r="U7" s="3"/>
      <c r="V7" s="3"/>
      <c r="W7" s="3"/>
      <c r="X7" s="3"/>
      <c r="Y7" s="3"/>
      <c r="Z7" s="3"/>
      <c r="AA7" s="3"/>
      <c r="AB7" s="3"/>
      <c r="AC7" s="3"/>
      <c r="AD7" s="3"/>
      <c r="AE7" s="3"/>
      <c r="AF7" s="3"/>
      <c r="AG7" s="3"/>
      <c r="AH7" s="3"/>
      <c r="AI7" s="3"/>
      <c r="AJ7" s="3"/>
      <c r="AK7" s="3"/>
      <c r="AL7" s="3"/>
      <c r="AM7" s="3"/>
    </row>
    <row r="8" spans="1:39" ht="18" customHeight="1">
      <c r="A8" s="10">
        <v>2024</v>
      </c>
      <c r="B8" s="11">
        <f t="shared" si="0"/>
        <v>620845</v>
      </c>
      <c r="C8" s="13">
        <f t="shared" si="1"/>
        <v>1</v>
      </c>
      <c r="D8" s="11">
        <v>375746</v>
      </c>
      <c r="E8" s="13">
        <f t="shared" si="2"/>
        <v>0.60521708316890688</v>
      </c>
      <c r="F8" s="11">
        <v>245099</v>
      </c>
      <c r="G8" s="30">
        <f t="shared" si="3"/>
        <v>0.39478291683109312</v>
      </c>
      <c r="H8" s="31">
        <f t="shared" si="4"/>
        <v>33724</v>
      </c>
      <c r="I8" s="13">
        <f t="shared" si="5"/>
        <v>1</v>
      </c>
      <c r="J8" s="11">
        <v>20157</v>
      </c>
      <c r="K8" s="13">
        <f t="shared" si="6"/>
        <v>0.59770489858854225</v>
      </c>
      <c r="L8" s="11">
        <v>13567</v>
      </c>
      <c r="M8" s="30">
        <f t="shared" si="7"/>
        <v>0.40229510141145769</v>
      </c>
      <c r="N8" s="40">
        <v>1313</v>
      </c>
      <c r="O8" s="13">
        <f t="shared" si="9"/>
        <v>1</v>
      </c>
      <c r="P8" s="22">
        <v>804</v>
      </c>
      <c r="Q8" s="13">
        <f t="shared" si="10"/>
        <v>0.61233815689261228</v>
      </c>
      <c r="R8" s="22" t="s">
        <v>100</v>
      </c>
      <c r="S8" s="13">
        <f t="shared" si="11"/>
        <v>0.38766184310738766</v>
      </c>
      <c r="T8" s="3"/>
      <c r="U8" s="3"/>
      <c r="V8" s="3"/>
      <c r="W8" s="3"/>
      <c r="X8" s="3"/>
      <c r="Y8" s="3"/>
      <c r="Z8" s="3"/>
      <c r="AA8" s="3"/>
      <c r="AB8" s="3"/>
      <c r="AC8" s="3"/>
      <c r="AD8" s="3"/>
      <c r="AE8" s="3"/>
      <c r="AF8" s="3"/>
      <c r="AG8" s="3"/>
      <c r="AH8" s="3"/>
      <c r="AI8" s="3"/>
      <c r="AJ8" s="3"/>
      <c r="AK8" s="3"/>
      <c r="AL8" s="3"/>
      <c r="AM8" s="3"/>
    </row>
    <row r="9" spans="1:39" ht="18" customHeight="1">
      <c r="A9" s="10">
        <v>2025</v>
      </c>
      <c r="B9" s="18">
        <v>650803</v>
      </c>
      <c r="C9" s="20">
        <f t="shared" si="1"/>
        <v>1</v>
      </c>
      <c r="D9" s="18">
        <f>B9-F9</f>
        <v>372770</v>
      </c>
      <c r="E9" s="20">
        <f t="shared" si="2"/>
        <v>0.57278469828811485</v>
      </c>
      <c r="F9" s="18">
        <v>278033</v>
      </c>
      <c r="G9" s="32">
        <f t="shared" si="3"/>
        <v>0.42721530171188515</v>
      </c>
      <c r="H9" s="33">
        <v>35769</v>
      </c>
      <c r="I9" s="20">
        <f t="shared" si="5"/>
        <v>1</v>
      </c>
      <c r="J9" s="18">
        <f>H9-L9</f>
        <v>21200</v>
      </c>
      <c r="K9" s="20">
        <f t="shared" si="6"/>
        <v>0.59269199586233889</v>
      </c>
      <c r="L9" s="18">
        <v>14569</v>
      </c>
      <c r="M9" s="32">
        <f t="shared" si="7"/>
        <v>0.40730800413766111</v>
      </c>
      <c r="N9" s="33">
        <v>1710</v>
      </c>
      <c r="O9" s="20" t="s">
        <v>102</v>
      </c>
      <c r="P9" s="18" t="s">
        <v>102</v>
      </c>
      <c r="Q9" s="20" t="s">
        <v>102</v>
      </c>
      <c r="R9" s="18" t="s">
        <v>103</v>
      </c>
      <c r="S9" s="20" t="s">
        <v>102</v>
      </c>
      <c r="T9" s="3"/>
      <c r="U9" s="3"/>
      <c r="V9" s="3"/>
      <c r="W9" s="3"/>
      <c r="X9" s="3"/>
      <c r="Y9" s="3"/>
      <c r="Z9" s="3"/>
      <c r="AA9" s="3"/>
      <c r="AB9" s="3"/>
      <c r="AC9" s="3"/>
      <c r="AD9" s="3"/>
      <c r="AE9" s="3"/>
      <c r="AF9" s="3"/>
      <c r="AG9" s="3"/>
      <c r="AH9" s="3"/>
      <c r="AI9" s="3"/>
      <c r="AJ9" s="3"/>
      <c r="AK9" s="3"/>
      <c r="AL9" s="3"/>
      <c r="AM9" s="3"/>
    </row>
    <row r="10" spans="1:39" ht="32.25" customHeight="1">
      <c r="A10" s="25" t="s">
        <v>104</v>
      </c>
      <c r="B10" s="42"/>
      <c r="C10" s="43"/>
      <c r="D10" s="42"/>
      <c r="E10" s="43"/>
      <c r="F10" s="42"/>
      <c r="G10" s="43"/>
      <c r="H10" s="42"/>
      <c r="I10" s="43"/>
      <c r="J10" s="42"/>
      <c r="K10" s="43"/>
      <c r="L10" s="42"/>
      <c r="M10" s="43"/>
      <c r="N10" s="42"/>
      <c r="O10" s="43"/>
      <c r="P10" s="42"/>
      <c r="Q10" s="43"/>
      <c r="R10" s="42"/>
      <c r="S10" s="43"/>
      <c r="T10" s="3"/>
      <c r="U10" s="3"/>
      <c r="V10" s="3"/>
      <c r="W10" s="3"/>
      <c r="X10" s="3"/>
      <c r="Y10" s="3"/>
      <c r="Z10" s="3"/>
      <c r="AA10" s="3"/>
      <c r="AB10" s="3"/>
      <c r="AC10" s="3"/>
      <c r="AD10" s="3"/>
      <c r="AE10" s="3"/>
      <c r="AF10" s="3"/>
      <c r="AG10" s="3"/>
      <c r="AH10" s="3"/>
      <c r="AI10" s="3"/>
      <c r="AJ10" s="3"/>
      <c r="AK10" s="3"/>
      <c r="AL10" s="3"/>
      <c r="AM10" s="3"/>
    </row>
    <row r="11" spans="1:39" ht="15.75" customHeight="1">
      <c r="A11" s="16" t="s">
        <v>106</v>
      </c>
      <c r="B11" s="2"/>
      <c r="C11" s="2"/>
      <c r="D11" s="2"/>
      <c r="E11" s="2"/>
      <c r="F11" s="2"/>
      <c r="G11" s="2"/>
      <c r="H11" s="2"/>
      <c r="I11" s="2"/>
      <c r="J11" s="2"/>
      <c r="K11" s="2"/>
      <c r="L11" s="2"/>
      <c r="M11" s="2"/>
      <c r="N11" s="2"/>
      <c r="O11" s="2"/>
      <c r="P11" s="2"/>
      <c r="Q11" s="2"/>
      <c r="R11" s="2"/>
      <c r="S11" s="2"/>
      <c r="T11" s="3"/>
      <c r="U11" s="3"/>
      <c r="V11" s="3"/>
      <c r="W11" s="3"/>
      <c r="X11" s="3"/>
      <c r="Y11" s="3"/>
      <c r="Z11" s="3"/>
      <c r="AA11" s="3"/>
      <c r="AB11" s="3"/>
      <c r="AC11" s="3"/>
      <c r="AD11" s="3"/>
      <c r="AE11" s="3"/>
      <c r="AF11" s="3"/>
      <c r="AG11" s="3"/>
      <c r="AH11" s="3"/>
      <c r="AI11" s="3"/>
      <c r="AJ11" s="3"/>
      <c r="AK11" s="3"/>
      <c r="AL11" s="3"/>
      <c r="AM11" s="3"/>
    </row>
    <row r="12" spans="1:39" ht="21.75" customHeight="1">
      <c r="A12" s="1" t="s">
        <v>108</v>
      </c>
      <c r="B12" s="2"/>
      <c r="C12" s="2"/>
      <c r="D12" s="2"/>
      <c r="E12" s="2"/>
      <c r="F12" s="2"/>
      <c r="G12" s="2"/>
      <c r="H12" s="2"/>
      <c r="I12" s="2"/>
      <c r="J12" s="2"/>
      <c r="K12" s="2"/>
      <c r="L12" s="2"/>
      <c r="M12" s="2"/>
      <c r="N12" s="2"/>
      <c r="O12" s="2"/>
      <c r="P12" s="2"/>
      <c r="Q12" s="2"/>
      <c r="R12" s="2"/>
      <c r="S12" s="2"/>
      <c r="T12" s="3"/>
      <c r="U12" s="3"/>
      <c r="V12" s="3"/>
      <c r="W12" s="3"/>
      <c r="X12" s="3"/>
      <c r="Y12" s="3"/>
      <c r="Z12" s="3"/>
      <c r="AA12" s="3"/>
      <c r="AB12" s="3"/>
      <c r="AC12" s="3"/>
      <c r="AD12" s="3"/>
      <c r="AE12" s="3"/>
      <c r="AF12" s="3"/>
      <c r="AG12" s="3"/>
      <c r="AH12" s="3"/>
      <c r="AI12" s="3"/>
      <c r="AJ12" s="3"/>
      <c r="AK12" s="3"/>
      <c r="AL12" s="3"/>
      <c r="AM12" s="3"/>
    </row>
    <row r="13" spans="1:39" ht="18" customHeight="1">
      <c r="A13" s="45"/>
      <c r="B13" s="110">
        <v>2025</v>
      </c>
      <c r="C13" s="127"/>
      <c r="D13" s="111"/>
      <c r="E13" s="110">
        <v>2026</v>
      </c>
      <c r="F13" s="127"/>
      <c r="G13" s="111"/>
      <c r="H13" s="2"/>
      <c r="I13" s="2"/>
      <c r="J13" s="2"/>
      <c r="K13" s="2"/>
      <c r="L13" s="2"/>
      <c r="M13" s="2"/>
      <c r="N13" s="2"/>
      <c r="O13" s="2"/>
      <c r="P13" s="2"/>
      <c r="Q13" s="2"/>
      <c r="R13" s="2"/>
      <c r="S13" s="2"/>
      <c r="T13" s="3"/>
      <c r="U13" s="3"/>
      <c r="V13" s="3"/>
      <c r="W13" s="3"/>
      <c r="X13" s="3"/>
      <c r="Y13" s="3"/>
      <c r="Z13" s="3"/>
      <c r="AA13" s="3"/>
      <c r="AB13" s="3"/>
      <c r="AC13" s="3"/>
      <c r="AD13" s="3"/>
      <c r="AE13" s="3"/>
      <c r="AF13" s="3"/>
      <c r="AG13" s="3"/>
      <c r="AH13" s="3"/>
      <c r="AI13" s="3"/>
      <c r="AJ13" s="3"/>
      <c r="AK13" s="3"/>
      <c r="AL13" s="3"/>
      <c r="AM13" s="3"/>
    </row>
    <row r="14" spans="1:39" ht="18" customHeight="1">
      <c r="A14" s="45"/>
      <c r="B14" s="8" t="s">
        <v>112</v>
      </c>
      <c r="C14" s="8" t="s">
        <v>114</v>
      </c>
      <c r="D14" s="8" t="s">
        <v>77</v>
      </c>
      <c r="E14" s="8" t="s">
        <v>112</v>
      </c>
      <c r="F14" s="8" t="s">
        <v>114</v>
      </c>
      <c r="G14" s="8" t="s">
        <v>77</v>
      </c>
      <c r="H14" s="2"/>
      <c r="I14" s="2"/>
      <c r="J14" s="2"/>
      <c r="K14" s="2"/>
      <c r="L14" s="2"/>
      <c r="M14" s="2"/>
      <c r="N14" s="2"/>
      <c r="O14" s="2"/>
      <c r="P14" s="2"/>
      <c r="Q14" s="2"/>
      <c r="R14" s="2"/>
      <c r="S14" s="2"/>
      <c r="T14" s="3"/>
      <c r="U14" s="3"/>
      <c r="V14" s="3"/>
      <c r="W14" s="3"/>
      <c r="X14" s="3"/>
      <c r="Y14" s="3"/>
      <c r="Z14" s="3"/>
      <c r="AA14" s="3"/>
      <c r="AB14" s="3"/>
      <c r="AC14" s="3"/>
      <c r="AD14" s="3"/>
      <c r="AE14" s="3"/>
      <c r="AF14" s="3"/>
      <c r="AG14" s="3"/>
      <c r="AH14" s="3"/>
      <c r="AI14" s="3"/>
      <c r="AJ14" s="3"/>
      <c r="AK14" s="3"/>
      <c r="AL14" s="3"/>
      <c r="AM14" s="3"/>
    </row>
    <row r="15" spans="1:39" ht="18" customHeight="1">
      <c r="A15" s="34" t="s">
        <v>87</v>
      </c>
      <c r="B15" s="11">
        <v>2361982</v>
      </c>
      <c r="C15" s="11">
        <v>1052025</v>
      </c>
      <c r="D15" s="11">
        <f t="shared" ref="D15:D17" si="12">SUM(B15:C15)</f>
        <v>3414007</v>
      </c>
      <c r="E15" s="11">
        <v>2435704</v>
      </c>
      <c r="F15" s="11">
        <v>1067436</v>
      </c>
      <c r="G15" s="11">
        <f t="shared" ref="G15:G17" si="13">SUM(E15:F15)</f>
        <v>3503140</v>
      </c>
      <c r="H15" s="51"/>
      <c r="I15" s="51"/>
      <c r="J15" s="51"/>
      <c r="K15" s="51"/>
      <c r="L15" s="51"/>
      <c r="M15" s="51"/>
      <c r="N15" s="51"/>
      <c r="O15" s="51"/>
      <c r="P15" s="51"/>
      <c r="Q15" s="51"/>
      <c r="R15" s="51"/>
      <c r="S15" s="51"/>
      <c r="T15" s="3"/>
      <c r="U15" s="3"/>
      <c r="V15" s="3"/>
      <c r="W15" s="3"/>
      <c r="X15" s="3"/>
      <c r="Y15" s="3"/>
      <c r="Z15" s="3"/>
      <c r="AA15" s="3"/>
      <c r="AB15" s="3"/>
      <c r="AC15" s="3"/>
      <c r="AD15" s="3"/>
      <c r="AE15" s="3"/>
      <c r="AF15" s="3"/>
      <c r="AG15" s="3"/>
      <c r="AH15" s="3"/>
      <c r="AI15" s="3"/>
      <c r="AJ15" s="3"/>
      <c r="AK15" s="3"/>
      <c r="AL15" s="3"/>
      <c r="AM15" s="3"/>
    </row>
    <row r="16" spans="1:39" ht="18" customHeight="1">
      <c r="A16" s="36" t="s">
        <v>88</v>
      </c>
      <c r="B16" s="18">
        <v>126090</v>
      </c>
      <c r="C16" s="18">
        <v>49170</v>
      </c>
      <c r="D16" s="11">
        <f t="shared" si="12"/>
        <v>175260</v>
      </c>
      <c r="E16" s="18">
        <v>128412</v>
      </c>
      <c r="F16" s="18">
        <v>49614</v>
      </c>
      <c r="G16" s="11">
        <f t="shared" si="13"/>
        <v>178026</v>
      </c>
      <c r="H16" s="51"/>
      <c r="I16" s="51"/>
      <c r="J16" s="51"/>
      <c r="K16" s="51"/>
      <c r="L16" s="51"/>
      <c r="M16" s="51"/>
      <c r="N16" s="51"/>
      <c r="O16" s="51"/>
      <c r="P16" s="51"/>
      <c r="Q16" s="51"/>
      <c r="R16" s="51"/>
      <c r="S16" s="51"/>
      <c r="T16" s="3"/>
      <c r="U16" s="3"/>
      <c r="V16" s="3"/>
      <c r="W16" s="3"/>
      <c r="X16" s="3"/>
      <c r="Y16" s="3"/>
      <c r="Z16" s="3"/>
      <c r="AA16" s="3"/>
      <c r="AB16" s="3"/>
      <c r="AC16" s="3"/>
      <c r="AD16" s="3"/>
      <c r="AE16" s="3"/>
      <c r="AF16" s="3"/>
      <c r="AG16" s="3"/>
      <c r="AH16" s="3"/>
      <c r="AI16" s="3"/>
      <c r="AJ16" s="3"/>
      <c r="AK16" s="3"/>
      <c r="AL16" s="3"/>
      <c r="AM16" s="3"/>
    </row>
    <row r="17" spans="1:39" ht="18" customHeight="1">
      <c r="A17" s="41" t="s">
        <v>89</v>
      </c>
      <c r="B17" s="11">
        <v>1347</v>
      </c>
      <c r="C17" s="11">
        <v>2274</v>
      </c>
      <c r="D17" s="11">
        <f t="shared" si="12"/>
        <v>3621</v>
      </c>
      <c r="E17" s="11">
        <v>5629</v>
      </c>
      <c r="F17" s="11">
        <v>2240</v>
      </c>
      <c r="G17" s="11">
        <f t="shared" si="13"/>
        <v>7869</v>
      </c>
      <c r="H17" s="51"/>
      <c r="I17" s="51"/>
      <c r="J17" s="51"/>
      <c r="K17" s="51"/>
      <c r="L17" s="51"/>
      <c r="M17" s="51"/>
      <c r="N17" s="51"/>
      <c r="O17" s="51"/>
      <c r="P17" s="51"/>
      <c r="Q17" s="51"/>
      <c r="R17" s="51"/>
      <c r="S17" s="51"/>
      <c r="T17" s="3"/>
      <c r="U17" s="3"/>
      <c r="V17" s="3"/>
      <c r="W17" s="3"/>
      <c r="X17" s="3"/>
      <c r="Y17" s="3"/>
      <c r="Z17" s="3"/>
      <c r="AA17" s="3"/>
      <c r="AB17" s="3"/>
      <c r="AC17" s="3"/>
      <c r="AD17" s="3"/>
      <c r="AE17" s="3"/>
      <c r="AF17" s="3"/>
      <c r="AG17" s="3"/>
      <c r="AH17" s="3"/>
      <c r="AI17" s="3"/>
      <c r="AJ17" s="3"/>
      <c r="AK17" s="3"/>
      <c r="AL17" s="3"/>
      <c r="AM17" s="3"/>
    </row>
    <row r="18" spans="1:39" ht="30.75" customHeight="1">
      <c r="A18" s="25" t="s">
        <v>104</v>
      </c>
      <c r="B18" s="16"/>
      <c r="C18" s="16"/>
      <c r="D18" s="16"/>
      <c r="E18" s="16"/>
      <c r="F18" s="16"/>
      <c r="G18" s="16"/>
      <c r="H18" s="16"/>
      <c r="I18" s="16"/>
      <c r="J18" s="16"/>
      <c r="K18" s="16"/>
      <c r="L18" s="16"/>
      <c r="M18" s="16"/>
      <c r="N18" s="16"/>
      <c r="O18" s="16"/>
      <c r="P18" s="16"/>
      <c r="Q18" s="16"/>
      <c r="R18" s="16"/>
      <c r="S18" s="16"/>
      <c r="T18" s="3"/>
      <c r="U18" s="3"/>
      <c r="V18" s="3"/>
      <c r="W18" s="3"/>
      <c r="X18" s="3"/>
      <c r="Y18" s="3"/>
      <c r="Z18" s="3"/>
      <c r="AA18" s="3"/>
      <c r="AB18" s="3"/>
      <c r="AC18" s="3"/>
      <c r="AD18" s="3"/>
      <c r="AE18" s="3"/>
      <c r="AF18" s="3"/>
      <c r="AG18" s="3"/>
      <c r="AH18" s="3"/>
      <c r="AI18" s="3"/>
      <c r="AJ18" s="3"/>
      <c r="AK18" s="3"/>
      <c r="AL18" s="3"/>
      <c r="AM18" s="3"/>
    </row>
    <row r="19" spans="1:39" ht="15.75" customHeight="1">
      <c r="A19" s="16" t="s">
        <v>117</v>
      </c>
      <c r="B19" s="2"/>
      <c r="C19" s="2"/>
      <c r="D19" s="2"/>
      <c r="E19" s="2"/>
      <c r="F19" s="2"/>
      <c r="G19" s="2"/>
      <c r="H19" s="2"/>
      <c r="I19" s="2"/>
      <c r="J19" s="2"/>
      <c r="K19" s="2"/>
      <c r="L19" s="2"/>
      <c r="M19" s="2"/>
      <c r="N19" s="2"/>
      <c r="O19" s="2"/>
      <c r="P19" s="2"/>
      <c r="Q19" s="2"/>
      <c r="R19" s="2"/>
      <c r="S19" s="2"/>
      <c r="T19" s="3"/>
      <c r="U19" s="3"/>
      <c r="V19" s="3"/>
      <c r="W19" s="3"/>
      <c r="X19" s="3"/>
      <c r="Y19" s="3"/>
      <c r="Z19" s="3"/>
      <c r="AA19" s="3"/>
      <c r="AB19" s="3"/>
      <c r="AC19" s="3"/>
      <c r="AD19" s="3"/>
      <c r="AE19" s="3"/>
      <c r="AF19" s="3"/>
      <c r="AG19" s="3"/>
      <c r="AH19" s="3"/>
      <c r="AI19" s="3"/>
      <c r="AJ19" s="3"/>
      <c r="AK19" s="3"/>
      <c r="AL19" s="3"/>
      <c r="AM19" s="3"/>
    </row>
    <row r="20" spans="1:39" ht="21.75" customHeight="1">
      <c r="A20" s="1" t="s">
        <v>118</v>
      </c>
      <c r="B20" s="2"/>
      <c r="C20" s="2"/>
      <c r="D20" s="2"/>
      <c r="E20" s="2"/>
      <c r="F20" s="2"/>
      <c r="G20" s="2"/>
      <c r="H20" s="2"/>
      <c r="I20" s="2"/>
      <c r="J20" s="2"/>
      <c r="K20" s="2"/>
      <c r="L20" s="2"/>
      <c r="M20" s="2"/>
      <c r="N20" s="2"/>
      <c r="O20" s="2"/>
      <c r="P20" s="2"/>
      <c r="Q20" s="2"/>
      <c r="R20" s="2"/>
      <c r="S20" s="2"/>
      <c r="T20" s="3"/>
      <c r="U20" s="3"/>
      <c r="V20" s="3"/>
      <c r="W20" s="3"/>
      <c r="X20" s="3"/>
      <c r="Y20" s="3"/>
      <c r="Z20" s="3"/>
      <c r="AA20" s="3"/>
      <c r="AB20" s="3"/>
      <c r="AC20" s="3"/>
      <c r="AD20" s="3"/>
      <c r="AE20" s="3"/>
      <c r="AF20" s="3"/>
      <c r="AG20" s="3"/>
      <c r="AH20" s="3"/>
      <c r="AI20" s="3"/>
      <c r="AJ20" s="3"/>
      <c r="AK20" s="3"/>
      <c r="AL20" s="3"/>
      <c r="AM20" s="3"/>
    </row>
    <row r="21" spans="1:39" ht="18" customHeight="1">
      <c r="A21" s="56"/>
      <c r="B21" s="110">
        <v>2025</v>
      </c>
      <c r="C21" s="127"/>
      <c r="D21" s="127"/>
      <c r="E21" s="127"/>
      <c r="F21" s="127"/>
      <c r="G21" s="111"/>
      <c r="H21" s="128"/>
      <c r="I21" s="97"/>
      <c r="J21" s="97"/>
      <c r="K21" s="97"/>
      <c r="L21" s="97"/>
      <c r="M21" s="104"/>
      <c r="N21" s="57"/>
      <c r="O21" s="58"/>
      <c r="P21" s="57"/>
      <c r="Q21" s="58"/>
      <c r="R21" s="57"/>
      <c r="S21" s="58"/>
      <c r="T21" s="3"/>
      <c r="U21" s="3"/>
      <c r="V21" s="3"/>
      <c r="W21" s="3"/>
      <c r="X21" s="3"/>
      <c r="Y21" s="3"/>
      <c r="Z21" s="3"/>
      <c r="AA21" s="3"/>
      <c r="AB21" s="3"/>
      <c r="AC21" s="3"/>
      <c r="AD21" s="3"/>
      <c r="AE21" s="3"/>
      <c r="AF21" s="3"/>
      <c r="AG21" s="3"/>
      <c r="AH21" s="3"/>
      <c r="AI21" s="3"/>
      <c r="AJ21" s="3"/>
      <c r="AK21" s="3"/>
      <c r="AL21" s="3"/>
      <c r="AM21" s="3"/>
    </row>
    <row r="22" spans="1:39" ht="18" customHeight="1">
      <c r="A22" s="56"/>
      <c r="B22" s="130" t="s">
        <v>112</v>
      </c>
      <c r="C22" s="116"/>
      <c r="D22" s="130" t="s">
        <v>119</v>
      </c>
      <c r="E22" s="116"/>
      <c r="F22" s="130" t="s">
        <v>120</v>
      </c>
      <c r="G22" s="116"/>
      <c r="H22" s="131"/>
      <c r="I22" s="104"/>
      <c r="J22" s="131"/>
      <c r="K22" s="104"/>
      <c r="L22" s="131"/>
      <c r="M22" s="104"/>
      <c r="N22" s="57"/>
      <c r="O22" s="58"/>
      <c r="P22" s="57"/>
      <c r="Q22" s="58"/>
      <c r="R22" s="57"/>
      <c r="S22" s="58"/>
      <c r="T22" s="3"/>
      <c r="U22" s="3"/>
      <c r="V22" s="3"/>
      <c r="W22" s="3"/>
      <c r="X22" s="3"/>
      <c r="Y22" s="3"/>
      <c r="Z22" s="3"/>
      <c r="AA22" s="3"/>
      <c r="AB22" s="3"/>
      <c r="AC22" s="3"/>
      <c r="AD22" s="3"/>
      <c r="AE22" s="3"/>
      <c r="AF22" s="3"/>
      <c r="AG22" s="3"/>
      <c r="AH22" s="3"/>
      <c r="AI22" s="3"/>
      <c r="AJ22" s="3"/>
      <c r="AK22" s="3"/>
      <c r="AL22" s="3"/>
      <c r="AM22" s="3"/>
    </row>
    <row r="23" spans="1:39" ht="18" customHeight="1">
      <c r="A23" s="59"/>
      <c r="B23" s="8" t="s">
        <v>42</v>
      </c>
      <c r="C23" s="8" t="s">
        <v>50</v>
      </c>
      <c r="D23" s="8" t="s">
        <v>42</v>
      </c>
      <c r="E23" s="8" t="s">
        <v>50</v>
      </c>
      <c r="F23" s="8" t="s">
        <v>42</v>
      </c>
      <c r="G23" s="8" t="s">
        <v>50</v>
      </c>
      <c r="H23" s="60"/>
      <c r="I23" s="61"/>
      <c r="J23" s="60"/>
      <c r="K23" s="61"/>
      <c r="L23" s="60"/>
      <c r="M23" s="61"/>
      <c r="N23" s="57"/>
      <c r="O23" s="58"/>
      <c r="P23" s="57"/>
      <c r="Q23" s="58"/>
      <c r="R23" s="57"/>
      <c r="S23" s="58"/>
      <c r="T23" s="3"/>
      <c r="U23" s="3"/>
      <c r="V23" s="3"/>
      <c r="W23" s="3"/>
      <c r="X23" s="3"/>
      <c r="Y23" s="3"/>
      <c r="Z23" s="3"/>
      <c r="AA23" s="3"/>
      <c r="AB23" s="3"/>
      <c r="AC23" s="3"/>
      <c r="AD23" s="3"/>
      <c r="AE23" s="3"/>
      <c r="AF23" s="3"/>
      <c r="AG23" s="3"/>
      <c r="AH23" s="3"/>
      <c r="AI23" s="3"/>
      <c r="AJ23" s="3"/>
      <c r="AK23" s="3"/>
      <c r="AL23" s="3"/>
      <c r="AM23" s="3"/>
    </row>
    <row r="24" spans="1:39" ht="18" customHeight="1">
      <c r="A24" s="10" t="s">
        <v>121</v>
      </c>
      <c r="B24" s="11">
        <v>403</v>
      </c>
      <c r="C24" s="11">
        <v>193</v>
      </c>
      <c r="D24" s="11">
        <v>0</v>
      </c>
      <c r="E24" s="11">
        <v>1</v>
      </c>
      <c r="F24" s="11">
        <v>403</v>
      </c>
      <c r="G24" s="11">
        <v>194</v>
      </c>
      <c r="H24" s="62"/>
      <c r="I24" s="63"/>
      <c r="J24" s="62"/>
      <c r="K24" s="63"/>
      <c r="L24" s="62"/>
      <c r="M24" s="63"/>
      <c r="N24" s="64"/>
      <c r="O24" s="65"/>
      <c r="P24" s="64"/>
      <c r="Q24" s="65"/>
      <c r="R24" s="64"/>
      <c r="S24" s="65"/>
      <c r="T24" s="3"/>
      <c r="U24" s="3"/>
      <c r="V24" s="3"/>
      <c r="W24" s="3"/>
      <c r="X24" s="3"/>
      <c r="Y24" s="3"/>
      <c r="Z24" s="3"/>
      <c r="AA24" s="3"/>
      <c r="AB24" s="3"/>
      <c r="AC24" s="3"/>
      <c r="AD24" s="3"/>
      <c r="AE24" s="3"/>
      <c r="AF24" s="3"/>
      <c r="AG24" s="3"/>
      <c r="AH24" s="3"/>
      <c r="AI24" s="3"/>
      <c r="AJ24" s="3"/>
      <c r="AK24" s="3"/>
      <c r="AL24" s="3"/>
      <c r="AM24" s="3"/>
    </row>
    <row r="25" spans="1:39" ht="18" customHeight="1">
      <c r="A25" s="10" t="s">
        <v>122</v>
      </c>
      <c r="B25" s="18">
        <v>181</v>
      </c>
      <c r="C25" s="18">
        <v>101</v>
      </c>
      <c r="D25" s="18">
        <v>260</v>
      </c>
      <c r="E25" s="18">
        <v>185</v>
      </c>
      <c r="F25" s="18">
        <v>441</v>
      </c>
      <c r="G25" s="18">
        <v>286</v>
      </c>
      <c r="H25" s="63"/>
      <c r="I25" s="63"/>
      <c r="J25" s="63"/>
      <c r="K25" s="63"/>
      <c r="L25" s="63"/>
      <c r="M25" s="63"/>
      <c r="N25" s="51"/>
      <c r="O25" s="51"/>
      <c r="P25" s="51"/>
      <c r="Q25" s="51"/>
      <c r="R25" s="51"/>
      <c r="S25" s="51"/>
      <c r="T25" s="3"/>
      <c r="U25" s="3"/>
      <c r="V25" s="3"/>
      <c r="W25" s="3"/>
      <c r="X25" s="3"/>
      <c r="Y25" s="3"/>
      <c r="Z25" s="3"/>
      <c r="AA25" s="3"/>
      <c r="AB25" s="3"/>
      <c r="AC25" s="3"/>
      <c r="AD25" s="3"/>
      <c r="AE25" s="3"/>
      <c r="AF25" s="3"/>
      <c r="AG25" s="3"/>
      <c r="AH25" s="3"/>
      <c r="AI25" s="3"/>
      <c r="AJ25" s="3"/>
      <c r="AK25" s="3"/>
      <c r="AL25" s="3"/>
      <c r="AM25" s="3"/>
    </row>
    <row r="26" spans="1:39" ht="18" customHeight="1">
      <c r="A26" s="10" t="s">
        <v>123</v>
      </c>
      <c r="B26" s="11">
        <v>268</v>
      </c>
      <c r="C26" s="11">
        <v>185</v>
      </c>
      <c r="D26" s="11">
        <v>555</v>
      </c>
      <c r="E26" s="11">
        <v>549</v>
      </c>
      <c r="F26" s="11">
        <v>823</v>
      </c>
      <c r="G26" s="11">
        <v>734</v>
      </c>
      <c r="H26" s="63"/>
      <c r="I26" s="63"/>
      <c r="J26" s="63"/>
      <c r="K26" s="63"/>
      <c r="L26" s="63"/>
      <c r="M26" s="63"/>
      <c r="N26" s="51"/>
      <c r="O26" s="51"/>
      <c r="P26" s="51"/>
      <c r="Q26" s="51"/>
      <c r="R26" s="51"/>
      <c r="S26" s="51"/>
      <c r="T26" s="3"/>
      <c r="U26" s="3"/>
      <c r="V26" s="3"/>
      <c r="W26" s="3"/>
      <c r="X26" s="3"/>
      <c r="Y26" s="3"/>
      <c r="Z26" s="3"/>
      <c r="AA26" s="3"/>
      <c r="AB26" s="3"/>
      <c r="AC26" s="3"/>
      <c r="AD26" s="3"/>
      <c r="AE26" s="3"/>
      <c r="AF26" s="3"/>
      <c r="AG26" s="3"/>
      <c r="AH26" s="3"/>
      <c r="AI26" s="3"/>
      <c r="AJ26" s="3"/>
      <c r="AK26" s="3"/>
      <c r="AL26" s="3"/>
      <c r="AM26" s="3"/>
    </row>
    <row r="27" spans="1:39" ht="18" customHeight="1">
      <c r="A27" s="10" t="s">
        <v>124</v>
      </c>
      <c r="B27" s="18">
        <v>105</v>
      </c>
      <c r="C27" s="18">
        <v>90</v>
      </c>
      <c r="D27" s="18">
        <v>217</v>
      </c>
      <c r="E27" s="18">
        <v>227</v>
      </c>
      <c r="F27" s="18">
        <v>322</v>
      </c>
      <c r="G27" s="18">
        <v>317</v>
      </c>
      <c r="H27" s="63"/>
      <c r="I27" s="63"/>
      <c r="J27" s="63"/>
      <c r="K27" s="63"/>
      <c r="L27" s="63"/>
      <c r="M27" s="63"/>
      <c r="N27" s="51"/>
      <c r="O27" s="51"/>
      <c r="P27" s="51"/>
      <c r="Q27" s="51"/>
      <c r="R27" s="51"/>
      <c r="S27" s="51"/>
      <c r="T27" s="3"/>
      <c r="U27" s="3"/>
      <c r="V27" s="3"/>
      <c r="W27" s="3"/>
      <c r="X27" s="3"/>
      <c r="Y27" s="3"/>
      <c r="Z27" s="3"/>
      <c r="AA27" s="3"/>
      <c r="AB27" s="3"/>
      <c r="AC27" s="3"/>
      <c r="AD27" s="3"/>
      <c r="AE27" s="3"/>
      <c r="AF27" s="3"/>
      <c r="AG27" s="3"/>
      <c r="AH27" s="3"/>
      <c r="AI27" s="3"/>
      <c r="AJ27" s="3"/>
      <c r="AK27" s="3"/>
      <c r="AL27" s="3"/>
      <c r="AM27" s="3"/>
    </row>
    <row r="28" spans="1:39" ht="18" customHeight="1">
      <c r="A28" s="10" t="s">
        <v>125</v>
      </c>
      <c r="B28" s="11">
        <v>348</v>
      </c>
      <c r="C28" s="11">
        <v>478</v>
      </c>
      <c r="D28" s="11">
        <v>90</v>
      </c>
      <c r="E28" s="11">
        <v>108</v>
      </c>
      <c r="F28" s="11">
        <v>438</v>
      </c>
      <c r="G28" s="11">
        <v>586</v>
      </c>
      <c r="H28" s="63"/>
      <c r="I28" s="63"/>
      <c r="J28" s="63"/>
      <c r="K28" s="63"/>
      <c r="L28" s="63"/>
      <c r="M28" s="63"/>
      <c r="N28" s="51"/>
      <c r="O28" s="51"/>
      <c r="P28" s="51"/>
      <c r="Q28" s="51"/>
      <c r="R28" s="51"/>
      <c r="S28" s="51"/>
      <c r="T28" s="3"/>
      <c r="U28" s="3"/>
      <c r="V28" s="3"/>
      <c r="W28" s="3"/>
      <c r="X28" s="3"/>
      <c r="Y28" s="3"/>
      <c r="Z28" s="3"/>
      <c r="AA28" s="3"/>
      <c r="AB28" s="3"/>
      <c r="AC28" s="3"/>
      <c r="AD28" s="3"/>
      <c r="AE28" s="3"/>
      <c r="AF28" s="3"/>
      <c r="AG28" s="3"/>
      <c r="AH28" s="3"/>
      <c r="AI28" s="3"/>
      <c r="AJ28" s="3"/>
      <c r="AK28" s="3"/>
      <c r="AL28" s="3"/>
      <c r="AM28" s="3"/>
    </row>
    <row r="29" spans="1:39" ht="18" customHeight="1">
      <c r="A29" s="10" t="s">
        <v>126</v>
      </c>
      <c r="B29" s="18">
        <v>742</v>
      </c>
      <c r="C29" s="18">
        <v>2433</v>
      </c>
      <c r="D29" s="18">
        <v>22</v>
      </c>
      <c r="E29" s="18">
        <v>60</v>
      </c>
      <c r="F29" s="18">
        <v>764</v>
      </c>
      <c r="G29" s="18">
        <v>2493</v>
      </c>
      <c r="H29" s="63"/>
      <c r="I29" s="63"/>
      <c r="J29" s="63"/>
      <c r="K29" s="63"/>
      <c r="L29" s="63"/>
      <c r="M29" s="63"/>
      <c r="N29" s="51"/>
      <c r="O29" s="51"/>
      <c r="P29" s="51"/>
      <c r="Q29" s="51"/>
      <c r="R29" s="51"/>
      <c r="S29" s="51"/>
      <c r="T29" s="3"/>
      <c r="U29" s="3"/>
      <c r="V29" s="3"/>
      <c r="W29" s="3"/>
      <c r="X29" s="3"/>
      <c r="Y29" s="3"/>
      <c r="Z29" s="3"/>
      <c r="AA29" s="3"/>
      <c r="AB29" s="3"/>
      <c r="AC29" s="3"/>
      <c r="AD29" s="3"/>
      <c r="AE29" s="3"/>
      <c r="AF29" s="3"/>
      <c r="AG29" s="3"/>
      <c r="AH29" s="3"/>
      <c r="AI29" s="3"/>
      <c r="AJ29" s="3"/>
      <c r="AK29" s="3"/>
      <c r="AL29" s="3"/>
      <c r="AM29" s="3"/>
    </row>
    <row r="30" spans="1:39" ht="18" customHeight="1">
      <c r="A30" s="10" t="s">
        <v>77</v>
      </c>
      <c r="B30" s="11">
        <v>2047</v>
      </c>
      <c r="C30" s="11">
        <v>3480</v>
      </c>
      <c r="D30" s="11">
        <v>1144</v>
      </c>
      <c r="E30" s="11">
        <v>1130</v>
      </c>
      <c r="F30" s="11">
        <v>3191</v>
      </c>
      <c r="G30" s="11">
        <v>4610</v>
      </c>
      <c r="H30" s="66"/>
      <c r="I30" s="66"/>
      <c r="J30" s="66"/>
      <c r="K30" s="66"/>
      <c r="L30" s="66"/>
      <c r="M30" s="66"/>
      <c r="N30" s="51"/>
      <c r="O30" s="51"/>
      <c r="P30" s="51"/>
      <c r="Q30" s="51"/>
      <c r="R30" s="51"/>
      <c r="S30" s="51"/>
      <c r="T30" s="3"/>
      <c r="U30" s="3"/>
      <c r="V30" s="3"/>
      <c r="W30" s="3"/>
      <c r="X30" s="3"/>
      <c r="Y30" s="3"/>
      <c r="Z30" s="3"/>
      <c r="AA30" s="3"/>
      <c r="AB30" s="3"/>
      <c r="AC30" s="3"/>
      <c r="AD30" s="3"/>
      <c r="AE30" s="3"/>
      <c r="AF30" s="3"/>
      <c r="AG30" s="3"/>
      <c r="AH30" s="3"/>
      <c r="AI30" s="3"/>
      <c r="AJ30" s="3"/>
      <c r="AK30" s="3"/>
      <c r="AL30" s="3"/>
      <c r="AM30" s="3"/>
    </row>
    <row r="31" spans="1:39" ht="32.25" customHeight="1">
      <c r="A31" s="25" t="s">
        <v>104</v>
      </c>
      <c r="B31" s="16"/>
      <c r="C31" s="16"/>
      <c r="D31" s="16"/>
      <c r="E31" s="16"/>
      <c r="F31" s="16"/>
      <c r="G31" s="16"/>
      <c r="H31" s="16"/>
      <c r="I31" s="16"/>
      <c r="J31" s="16"/>
      <c r="K31" s="16"/>
      <c r="L31" s="16"/>
      <c r="M31" s="16"/>
      <c r="N31" s="16"/>
      <c r="O31" s="16"/>
      <c r="P31" s="16"/>
      <c r="Q31" s="16"/>
      <c r="R31" s="16"/>
      <c r="S31" s="16"/>
      <c r="T31" s="3"/>
      <c r="U31" s="3"/>
      <c r="V31" s="3"/>
      <c r="W31" s="3"/>
      <c r="X31" s="3"/>
      <c r="Y31" s="3"/>
      <c r="Z31" s="3"/>
      <c r="AA31" s="3"/>
      <c r="AB31" s="3"/>
      <c r="AC31" s="3"/>
      <c r="AD31" s="3"/>
      <c r="AE31" s="3"/>
      <c r="AF31" s="3"/>
      <c r="AG31" s="3"/>
      <c r="AH31" s="3"/>
      <c r="AI31" s="3"/>
      <c r="AJ31" s="3"/>
      <c r="AK31" s="3"/>
      <c r="AL31" s="3"/>
      <c r="AM31" s="3"/>
    </row>
    <row r="32" spans="1:39" ht="15.75" customHeight="1">
      <c r="A32" s="16" t="s">
        <v>129</v>
      </c>
      <c r="B32" s="2"/>
      <c r="C32" s="2"/>
      <c r="D32" s="2"/>
      <c r="E32" s="2"/>
      <c r="F32" s="2"/>
      <c r="G32" s="2"/>
      <c r="H32" s="2"/>
      <c r="I32" s="2"/>
      <c r="J32" s="2"/>
      <c r="K32" s="2"/>
      <c r="L32" s="2"/>
      <c r="M32" s="2"/>
      <c r="N32" s="2"/>
      <c r="O32" s="2"/>
      <c r="P32" s="2"/>
      <c r="Q32" s="2"/>
      <c r="R32" s="2"/>
      <c r="S32" s="2"/>
      <c r="T32" s="3"/>
      <c r="U32" s="3"/>
      <c r="V32" s="3"/>
      <c r="W32" s="3"/>
      <c r="X32" s="3"/>
      <c r="Y32" s="3"/>
      <c r="Z32" s="3"/>
      <c r="AA32" s="3"/>
      <c r="AB32" s="3"/>
      <c r="AC32" s="3"/>
      <c r="AD32" s="3"/>
      <c r="AE32" s="3"/>
      <c r="AF32" s="3"/>
      <c r="AG32" s="3"/>
      <c r="AH32" s="3"/>
      <c r="AI32" s="3"/>
      <c r="AJ32" s="3"/>
      <c r="AK32" s="3"/>
      <c r="AL32" s="3"/>
      <c r="AM32" s="3"/>
    </row>
    <row r="33" spans="1:39" ht="21.75" customHeight="1">
      <c r="A33" s="1" t="s">
        <v>130</v>
      </c>
      <c r="B33" s="2"/>
      <c r="C33" s="2"/>
      <c r="D33" s="2"/>
      <c r="E33" s="2"/>
      <c r="F33" s="2"/>
      <c r="G33" s="2"/>
      <c r="H33" s="2"/>
      <c r="I33" s="2"/>
      <c r="J33" s="2"/>
      <c r="K33" s="2"/>
      <c r="L33" s="2"/>
      <c r="M33" s="2"/>
      <c r="N33" s="2"/>
      <c r="O33" s="2"/>
      <c r="P33" s="2"/>
      <c r="Q33" s="2"/>
      <c r="R33" s="2"/>
      <c r="S33" s="2"/>
      <c r="T33" s="3"/>
      <c r="U33" s="3"/>
      <c r="V33" s="3"/>
      <c r="W33" s="3"/>
      <c r="X33" s="3"/>
      <c r="Y33" s="3"/>
      <c r="Z33" s="3"/>
      <c r="AA33" s="3"/>
      <c r="AB33" s="3"/>
      <c r="AC33" s="3"/>
      <c r="AD33" s="3"/>
      <c r="AE33" s="3"/>
      <c r="AF33" s="3"/>
      <c r="AG33" s="3"/>
      <c r="AH33" s="3"/>
      <c r="AI33" s="3"/>
      <c r="AJ33" s="3"/>
      <c r="AK33" s="3"/>
      <c r="AL33" s="3"/>
      <c r="AM33" s="3"/>
    </row>
    <row r="34" spans="1:39" ht="18" customHeight="1">
      <c r="A34" s="14"/>
      <c r="B34" s="110" t="s">
        <v>132</v>
      </c>
      <c r="C34" s="111"/>
      <c r="D34" s="110" t="s">
        <v>133</v>
      </c>
      <c r="E34" s="111"/>
      <c r="F34" s="110" t="s">
        <v>134</v>
      </c>
      <c r="G34" s="111"/>
      <c r="H34" s="110" t="s">
        <v>77</v>
      </c>
      <c r="I34" s="111"/>
      <c r="J34" s="2"/>
      <c r="K34" s="2"/>
      <c r="L34" s="2"/>
      <c r="M34" s="2"/>
      <c r="N34" s="2"/>
      <c r="O34" s="2"/>
      <c r="P34" s="2"/>
      <c r="Q34" s="2"/>
      <c r="R34" s="2"/>
      <c r="S34" s="2"/>
      <c r="T34" s="3"/>
      <c r="U34" s="3"/>
      <c r="V34" s="3"/>
      <c r="W34" s="3"/>
      <c r="X34" s="3"/>
      <c r="Y34" s="3"/>
      <c r="Z34" s="3"/>
      <c r="AA34" s="3"/>
      <c r="AB34" s="3"/>
      <c r="AC34" s="3"/>
      <c r="AD34" s="3"/>
      <c r="AE34" s="3"/>
      <c r="AF34" s="3"/>
      <c r="AG34" s="3"/>
      <c r="AH34" s="3"/>
      <c r="AI34" s="3"/>
      <c r="AJ34" s="3"/>
      <c r="AK34" s="3"/>
      <c r="AL34" s="3"/>
      <c r="AM34" s="3"/>
    </row>
    <row r="35" spans="1:39" ht="18" customHeight="1">
      <c r="A35" s="22"/>
      <c r="B35" s="8" t="s">
        <v>42</v>
      </c>
      <c r="C35" s="8" t="s">
        <v>50</v>
      </c>
      <c r="D35" s="8" t="s">
        <v>42</v>
      </c>
      <c r="E35" s="8" t="s">
        <v>50</v>
      </c>
      <c r="F35" s="8" t="s">
        <v>42</v>
      </c>
      <c r="G35" s="8" t="s">
        <v>50</v>
      </c>
      <c r="H35" s="8" t="s">
        <v>42</v>
      </c>
      <c r="I35" s="8" t="s">
        <v>50</v>
      </c>
      <c r="J35" s="2"/>
      <c r="K35" s="2"/>
      <c r="L35" s="2"/>
      <c r="M35" s="2"/>
      <c r="N35" s="2"/>
      <c r="O35" s="2"/>
      <c r="P35" s="2"/>
      <c r="Q35" s="2"/>
      <c r="R35" s="2"/>
      <c r="S35" s="2"/>
      <c r="T35" s="3"/>
      <c r="U35" s="3"/>
      <c r="V35" s="3"/>
      <c r="W35" s="3"/>
      <c r="X35" s="3"/>
      <c r="Y35" s="3"/>
      <c r="Z35" s="3"/>
      <c r="AA35" s="3"/>
      <c r="AB35" s="3"/>
      <c r="AC35" s="3"/>
      <c r="AD35" s="3"/>
      <c r="AE35" s="3"/>
      <c r="AF35" s="3"/>
      <c r="AG35" s="3"/>
      <c r="AH35" s="3"/>
      <c r="AI35" s="3"/>
      <c r="AJ35" s="3"/>
      <c r="AK35" s="3"/>
      <c r="AL35" s="3"/>
      <c r="AM35" s="3"/>
    </row>
    <row r="36" spans="1:39" ht="18" customHeight="1">
      <c r="A36" s="10" t="s">
        <v>121</v>
      </c>
      <c r="B36" s="14" t="s">
        <v>135</v>
      </c>
      <c r="C36" s="14" t="s">
        <v>135</v>
      </c>
      <c r="D36" s="14">
        <v>399</v>
      </c>
      <c r="E36" s="14">
        <v>192</v>
      </c>
      <c r="F36" s="14" t="s">
        <v>135</v>
      </c>
      <c r="G36" s="14" t="s">
        <v>135</v>
      </c>
      <c r="H36" s="14">
        <v>399</v>
      </c>
      <c r="I36" s="14">
        <v>192</v>
      </c>
      <c r="J36" s="51"/>
      <c r="K36" s="51"/>
      <c r="L36" s="51"/>
      <c r="M36" s="51"/>
      <c r="N36" s="51"/>
      <c r="O36" s="51"/>
      <c r="P36" s="51"/>
      <c r="Q36" s="51"/>
      <c r="R36" s="51"/>
      <c r="S36" s="51"/>
      <c r="T36" s="3"/>
      <c r="U36" s="3"/>
      <c r="V36" s="3"/>
      <c r="W36" s="3"/>
      <c r="X36" s="3"/>
      <c r="Y36" s="3"/>
      <c r="Z36" s="3"/>
      <c r="AA36" s="3"/>
      <c r="AB36" s="3"/>
      <c r="AC36" s="3"/>
      <c r="AD36" s="3"/>
      <c r="AE36" s="3"/>
      <c r="AF36" s="3"/>
      <c r="AG36" s="3"/>
      <c r="AH36" s="3"/>
      <c r="AI36" s="3"/>
      <c r="AJ36" s="3"/>
      <c r="AK36" s="3"/>
      <c r="AL36" s="3"/>
      <c r="AM36" s="3"/>
    </row>
    <row r="37" spans="1:39" ht="18" customHeight="1">
      <c r="A37" s="10" t="s">
        <v>122</v>
      </c>
      <c r="B37" s="22">
        <v>120</v>
      </c>
      <c r="C37" s="22">
        <v>101</v>
      </c>
      <c r="D37" s="22">
        <v>49</v>
      </c>
      <c r="E37" s="22">
        <v>20</v>
      </c>
      <c r="F37" s="22">
        <v>134</v>
      </c>
      <c r="G37" s="22">
        <v>86</v>
      </c>
      <c r="H37" s="22">
        <v>303</v>
      </c>
      <c r="I37" s="22">
        <v>207</v>
      </c>
      <c r="J37" s="51"/>
      <c r="K37" s="51"/>
      <c r="L37" s="51"/>
      <c r="M37" s="51"/>
      <c r="N37" s="51"/>
      <c r="O37" s="51"/>
      <c r="P37" s="51"/>
      <c r="Q37" s="51"/>
      <c r="R37" s="51"/>
      <c r="S37" s="51"/>
      <c r="T37" s="3"/>
      <c r="U37" s="3"/>
      <c r="V37" s="3"/>
      <c r="W37" s="3"/>
      <c r="X37" s="3"/>
      <c r="Y37" s="3"/>
      <c r="Z37" s="3"/>
      <c r="AA37" s="3"/>
      <c r="AB37" s="3"/>
      <c r="AC37" s="3"/>
      <c r="AD37" s="3"/>
      <c r="AE37" s="3"/>
      <c r="AF37" s="3"/>
      <c r="AG37" s="3"/>
      <c r="AH37" s="3"/>
      <c r="AI37" s="3"/>
      <c r="AJ37" s="3"/>
      <c r="AK37" s="3"/>
      <c r="AL37" s="3"/>
      <c r="AM37" s="3"/>
    </row>
    <row r="38" spans="1:39" ht="18" customHeight="1">
      <c r="A38" s="10" t="s">
        <v>123</v>
      </c>
      <c r="B38" s="14">
        <v>338</v>
      </c>
      <c r="C38" s="14">
        <v>385</v>
      </c>
      <c r="D38" s="14">
        <v>53</v>
      </c>
      <c r="E38" s="14">
        <v>27</v>
      </c>
      <c r="F38" s="14">
        <v>218</v>
      </c>
      <c r="G38" s="14">
        <v>161</v>
      </c>
      <c r="H38" s="14">
        <v>609</v>
      </c>
      <c r="I38" s="14">
        <v>573</v>
      </c>
      <c r="J38" s="51"/>
      <c r="K38" s="51"/>
      <c r="L38" s="51"/>
      <c r="M38" s="51"/>
      <c r="N38" s="51"/>
      <c r="O38" s="51"/>
      <c r="P38" s="51"/>
      <c r="Q38" s="51"/>
      <c r="R38" s="51"/>
      <c r="S38" s="51"/>
      <c r="T38" s="3"/>
      <c r="U38" s="3"/>
      <c r="V38" s="3"/>
      <c r="W38" s="3"/>
      <c r="X38" s="3"/>
      <c r="Y38" s="3"/>
      <c r="Z38" s="3"/>
      <c r="AA38" s="3"/>
      <c r="AB38" s="3"/>
      <c r="AC38" s="3"/>
      <c r="AD38" s="3"/>
      <c r="AE38" s="3"/>
      <c r="AF38" s="3"/>
      <c r="AG38" s="3"/>
      <c r="AH38" s="3"/>
      <c r="AI38" s="3"/>
      <c r="AJ38" s="3"/>
      <c r="AK38" s="3"/>
      <c r="AL38" s="3"/>
      <c r="AM38" s="3"/>
    </row>
    <row r="39" spans="1:39" ht="18" customHeight="1">
      <c r="A39" s="10" t="s">
        <v>124</v>
      </c>
      <c r="B39" s="22">
        <v>160</v>
      </c>
      <c r="C39" s="22">
        <v>163</v>
      </c>
      <c r="D39" s="22">
        <v>45</v>
      </c>
      <c r="E39" s="22">
        <v>30</v>
      </c>
      <c r="F39" s="22">
        <v>60</v>
      </c>
      <c r="G39" s="22">
        <v>64</v>
      </c>
      <c r="H39" s="22">
        <v>265</v>
      </c>
      <c r="I39" s="22">
        <v>257</v>
      </c>
      <c r="J39" s="51"/>
      <c r="K39" s="51"/>
      <c r="L39" s="51"/>
      <c r="M39" s="51"/>
      <c r="N39" s="51"/>
      <c r="O39" s="51"/>
      <c r="P39" s="51"/>
      <c r="Q39" s="51"/>
      <c r="R39" s="51"/>
      <c r="S39" s="51"/>
      <c r="T39" s="3"/>
      <c r="U39" s="3"/>
      <c r="V39" s="3"/>
      <c r="W39" s="3"/>
      <c r="X39" s="3"/>
      <c r="Y39" s="3"/>
      <c r="Z39" s="3"/>
      <c r="AA39" s="3"/>
      <c r="AB39" s="3"/>
      <c r="AC39" s="3"/>
      <c r="AD39" s="3"/>
      <c r="AE39" s="3"/>
      <c r="AF39" s="3"/>
      <c r="AG39" s="3"/>
      <c r="AH39" s="3"/>
      <c r="AI39" s="3"/>
      <c r="AJ39" s="3"/>
      <c r="AK39" s="3"/>
      <c r="AL39" s="3"/>
      <c r="AM39" s="3"/>
    </row>
    <row r="40" spans="1:39" ht="18" customHeight="1">
      <c r="A40" s="10" t="s">
        <v>125</v>
      </c>
      <c r="B40" s="14">
        <v>57</v>
      </c>
      <c r="C40" s="14">
        <v>62</v>
      </c>
      <c r="D40" s="14">
        <v>305</v>
      </c>
      <c r="E40" s="14">
        <v>408</v>
      </c>
      <c r="F40" s="14">
        <v>34</v>
      </c>
      <c r="G40" s="14">
        <v>47</v>
      </c>
      <c r="H40" s="14">
        <v>396</v>
      </c>
      <c r="I40" s="14">
        <v>517</v>
      </c>
      <c r="J40" s="51"/>
      <c r="K40" s="51"/>
      <c r="L40" s="51"/>
      <c r="M40" s="51"/>
      <c r="N40" s="51"/>
      <c r="O40" s="51"/>
      <c r="P40" s="51"/>
      <c r="Q40" s="51"/>
      <c r="R40" s="51"/>
      <c r="S40" s="51"/>
      <c r="T40" s="3"/>
      <c r="U40" s="3"/>
      <c r="V40" s="3"/>
      <c r="W40" s="3"/>
      <c r="X40" s="3"/>
      <c r="Y40" s="3"/>
      <c r="Z40" s="3"/>
      <c r="AA40" s="3"/>
      <c r="AB40" s="3"/>
      <c r="AC40" s="3"/>
      <c r="AD40" s="3"/>
      <c r="AE40" s="3"/>
      <c r="AF40" s="3"/>
      <c r="AG40" s="3"/>
      <c r="AH40" s="3"/>
      <c r="AI40" s="3"/>
      <c r="AJ40" s="3"/>
      <c r="AK40" s="3"/>
      <c r="AL40" s="3"/>
      <c r="AM40" s="3"/>
    </row>
    <row r="41" spans="1:39" ht="18" customHeight="1">
      <c r="A41" s="10" t="s">
        <v>126</v>
      </c>
      <c r="B41" s="22" t="s">
        <v>135</v>
      </c>
      <c r="C41" s="22" t="s">
        <v>135</v>
      </c>
      <c r="D41" s="22">
        <v>671</v>
      </c>
      <c r="E41" s="18">
        <v>2271</v>
      </c>
      <c r="F41" s="22">
        <v>23</v>
      </c>
      <c r="G41" s="22">
        <v>61</v>
      </c>
      <c r="H41" s="22">
        <v>694</v>
      </c>
      <c r="I41" s="18">
        <v>2332</v>
      </c>
      <c r="J41" s="51"/>
      <c r="K41" s="51"/>
      <c r="L41" s="51"/>
      <c r="M41" s="51"/>
      <c r="N41" s="51"/>
      <c r="O41" s="51"/>
      <c r="P41" s="51"/>
      <c r="Q41" s="51"/>
      <c r="R41" s="51"/>
      <c r="S41" s="51"/>
      <c r="T41" s="3"/>
      <c r="U41" s="3"/>
      <c r="V41" s="3"/>
      <c r="W41" s="3"/>
      <c r="X41" s="3"/>
      <c r="Y41" s="3"/>
      <c r="Z41" s="3"/>
      <c r="AA41" s="3"/>
      <c r="AB41" s="3"/>
      <c r="AC41" s="3"/>
      <c r="AD41" s="3"/>
      <c r="AE41" s="3"/>
      <c r="AF41" s="3"/>
      <c r="AG41" s="3"/>
      <c r="AH41" s="3"/>
      <c r="AI41" s="3"/>
      <c r="AJ41" s="3"/>
      <c r="AK41" s="3"/>
      <c r="AL41" s="3"/>
      <c r="AM41" s="3"/>
    </row>
    <row r="42" spans="1:39" ht="18" customHeight="1">
      <c r="A42" s="112" t="s">
        <v>77</v>
      </c>
      <c r="B42" s="14">
        <v>675</v>
      </c>
      <c r="C42" s="14">
        <v>711</v>
      </c>
      <c r="D42" s="11">
        <v>1522</v>
      </c>
      <c r="E42" s="11">
        <v>2948</v>
      </c>
      <c r="F42" s="14">
        <v>470</v>
      </c>
      <c r="G42" s="14">
        <v>420</v>
      </c>
      <c r="H42" s="11">
        <v>2667</v>
      </c>
      <c r="I42" s="11">
        <v>4079</v>
      </c>
      <c r="J42" s="51"/>
      <c r="K42" s="51"/>
      <c r="L42" s="51"/>
      <c r="M42" s="51"/>
      <c r="N42" s="51"/>
      <c r="O42" s="51"/>
      <c r="P42" s="51"/>
      <c r="Q42" s="51"/>
      <c r="R42" s="51"/>
      <c r="S42" s="51"/>
      <c r="T42" s="3"/>
      <c r="U42" s="3"/>
      <c r="V42" s="3"/>
      <c r="W42" s="3"/>
      <c r="X42" s="3"/>
      <c r="Y42" s="3"/>
      <c r="Z42" s="3"/>
      <c r="AA42" s="3"/>
      <c r="AB42" s="3"/>
      <c r="AC42" s="3"/>
      <c r="AD42" s="3"/>
      <c r="AE42" s="3"/>
      <c r="AF42" s="3"/>
      <c r="AG42" s="3"/>
      <c r="AH42" s="3"/>
      <c r="AI42" s="3"/>
      <c r="AJ42" s="3"/>
      <c r="AK42" s="3"/>
      <c r="AL42" s="3"/>
      <c r="AM42" s="3"/>
    </row>
    <row r="43" spans="1:39" ht="18" customHeight="1">
      <c r="A43" s="114"/>
      <c r="B43" s="129" t="s">
        <v>136</v>
      </c>
      <c r="C43" s="116"/>
      <c r="D43" s="129" t="s">
        <v>137</v>
      </c>
      <c r="E43" s="116"/>
      <c r="F43" s="129" t="s">
        <v>138</v>
      </c>
      <c r="G43" s="116"/>
      <c r="H43" s="129" t="s">
        <v>139</v>
      </c>
      <c r="I43" s="116"/>
      <c r="J43" s="51"/>
      <c r="K43" s="51"/>
      <c r="L43" s="51"/>
      <c r="M43" s="51"/>
      <c r="N43" s="51"/>
      <c r="O43" s="51"/>
      <c r="P43" s="51"/>
      <c r="Q43" s="51"/>
      <c r="R43" s="51"/>
      <c r="S43" s="51"/>
      <c r="T43" s="3"/>
      <c r="U43" s="3"/>
      <c r="V43" s="3"/>
      <c r="W43" s="3"/>
      <c r="X43" s="3"/>
      <c r="Y43" s="3"/>
      <c r="Z43" s="3"/>
      <c r="AA43" s="3"/>
      <c r="AB43" s="3"/>
      <c r="AC43" s="3"/>
      <c r="AD43" s="3"/>
      <c r="AE43" s="3"/>
      <c r="AF43" s="3"/>
      <c r="AG43" s="3"/>
      <c r="AH43" s="3"/>
      <c r="AI43" s="3"/>
      <c r="AJ43" s="3"/>
      <c r="AK43" s="3"/>
      <c r="AL43" s="3"/>
      <c r="AM43" s="3"/>
    </row>
    <row r="44" spans="1:39" ht="32.25" customHeight="1">
      <c r="A44" s="25" t="s">
        <v>104</v>
      </c>
      <c r="B44" s="16"/>
      <c r="C44" s="16"/>
      <c r="D44" s="16"/>
      <c r="E44" s="16"/>
      <c r="F44" s="16"/>
      <c r="G44" s="16"/>
      <c r="H44" s="16"/>
      <c r="I44" s="16"/>
      <c r="J44" s="16"/>
      <c r="K44" s="16"/>
      <c r="L44" s="16"/>
      <c r="M44" s="16"/>
      <c r="N44" s="16"/>
      <c r="O44" s="16"/>
      <c r="P44" s="16"/>
      <c r="Q44" s="16"/>
      <c r="R44" s="16"/>
      <c r="S44" s="16"/>
      <c r="T44" s="3"/>
      <c r="U44" s="3"/>
      <c r="V44" s="3"/>
      <c r="W44" s="3"/>
      <c r="X44" s="3"/>
      <c r="Y44" s="3"/>
      <c r="Z44" s="3"/>
      <c r="AA44" s="3"/>
      <c r="AB44" s="3"/>
      <c r="AC44" s="3"/>
      <c r="AD44" s="3"/>
      <c r="AE44" s="3"/>
      <c r="AF44" s="3"/>
      <c r="AG44" s="3"/>
      <c r="AH44" s="3"/>
      <c r="AI44" s="3"/>
      <c r="AJ44" s="3"/>
      <c r="AK44" s="3"/>
      <c r="AL44" s="3"/>
      <c r="AM44" s="3"/>
    </row>
    <row r="45" spans="1:39" ht="15.75" customHeight="1">
      <c r="A45" s="16" t="s">
        <v>140</v>
      </c>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row>
    <row r="46" spans="1:39" ht="15.75" customHeight="1">
      <c r="A46" s="3"/>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row>
    <row r="47" spans="1:39" ht="15.75" customHeight="1">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row>
    <row r="48" spans="1:39" ht="15.75" customHeight="1">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row>
    <row r="49" spans="1:39" ht="15.75" customHeight="1">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row>
    <row r="50" spans="1:39" ht="15.75" customHeight="1">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row>
    <row r="51" spans="1:39" ht="15.75" customHeight="1">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row>
    <row r="52" spans="1:39" ht="15.75" customHeight="1">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row>
    <row r="53" spans="1:39" ht="15.75" customHeight="1">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row>
    <row r="54" spans="1:39" ht="15.75" customHeight="1">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row>
    <row r="55" spans="1:39" ht="15.75" customHeight="1">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row>
    <row r="56" spans="1:39" ht="15.75" customHeight="1">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row>
    <row r="57" spans="1:39" ht="15.75" customHeight="1">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row>
    <row r="58" spans="1:39" ht="15.75" customHeight="1">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row>
    <row r="59" spans="1:39" ht="15.75" customHeight="1">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row>
    <row r="60" spans="1:39" ht="15.75" customHeight="1">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row>
    <row r="61" spans="1:39" ht="15.75" customHeight="1">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row>
    <row r="62" spans="1:39" ht="15.75" customHeight="1">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row>
    <row r="63" spans="1:39" ht="15.75" customHeight="1">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row>
    <row r="64" spans="1:39" ht="15.75" customHeight="1">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row>
    <row r="65" spans="1:39" ht="15.75" customHeight="1">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row>
    <row r="66" spans="1:39" ht="15.75" customHeight="1">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row>
    <row r="67" spans="1:39" ht="15.75" customHeight="1">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row>
    <row r="68" spans="1:39" ht="15.75" customHeight="1">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row>
    <row r="69" spans="1:39" ht="15.75" customHeight="1">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row>
    <row r="70" spans="1:39" ht="15.75" customHeight="1">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row>
    <row r="71" spans="1:39" ht="15.75" customHeight="1">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row>
    <row r="72" spans="1:39" ht="15.75" customHeight="1">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row>
    <row r="73" spans="1:39" ht="15.75" customHeight="1">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row>
    <row r="74" spans="1:39" ht="15.75" customHeight="1">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row>
    <row r="75" spans="1:39" ht="15.75" customHeight="1">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row>
    <row r="76" spans="1:39" ht="15.75" customHeight="1">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row>
    <row r="77" spans="1:39" ht="15.75" customHeight="1">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row>
    <row r="78" spans="1:39" ht="15.75" customHeight="1">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row>
    <row r="79" spans="1:39" ht="15.75" customHeight="1">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row>
    <row r="80" spans="1:39" ht="15.75" customHeight="1">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row>
    <row r="81" spans="1:39" ht="15.75" customHeight="1">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row>
    <row r="82" spans="1:39" ht="15.75" customHeight="1">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row>
    <row r="83" spans="1:39" ht="15.75" customHeight="1">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row>
    <row r="84" spans="1:39" ht="15.75" customHeight="1">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row>
    <row r="85" spans="1:39" ht="15.75" customHeight="1">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row>
    <row r="86" spans="1:39" ht="15.75" customHeight="1">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row>
    <row r="87" spans="1:39" ht="15.75" customHeight="1">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row>
    <row r="88" spans="1:39" ht="15.75" customHeight="1">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row>
    <row r="89" spans="1:39" ht="15.75" customHeight="1">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row>
    <row r="90" spans="1:39" ht="15.75" customHeight="1">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row>
    <row r="91" spans="1:39" ht="15.75" customHeight="1">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row>
    <row r="92" spans="1:39" ht="15.75" customHeight="1">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row>
    <row r="93" spans="1:39" ht="15.75" customHeight="1">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row>
    <row r="94" spans="1:39" ht="15.75" customHeight="1">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row>
    <row r="95" spans="1:39" ht="15.75" customHeight="1">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row>
    <row r="96" spans="1:39" ht="15.75" customHeight="1">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row>
    <row r="97" spans="1:39" ht="15.75" customHeight="1">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row>
    <row r="98" spans="1:39" ht="15.75" customHeight="1">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row>
    <row r="99" spans="1:39" ht="15.75" customHeight="1">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row>
    <row r="100" spans="1:39" ht="15.7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row>
    <row r="101" spans="1:39" ht="15.7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row>
    <row r="102" spans="1:39" ht="15.7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row>
    <row r="103" spans="1:39" ht="15.7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row>
    <row r="104" spans="1:39" ht="15.7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row>
    <row r="105" spans="1:39" ht="15.7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row>
    <row r="106" spans="1:39" ht="15.7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row>
    <row r="107" spans="1:39" ht="15.7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row>
    <row r="108" spans="1:39" ht="15.7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row>
    <row r="109" spans="1:39" ht="15.7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row>
    <row r="110" spans="1:39" ht="15.7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row>
    <row r="111" spans="1:39" ht="15.7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row>
    <row r="112" spans="1:39" ht="15.7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row>
    <row r="113" spans="1:39" ht="15.7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row>
    <row r="114" spans="1:39" ht="15.7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row>
    <row r="115" spans="1:39" ht="15.7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row>
    <row r="116" spans="1:39" ht="15.7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row>
    <row r="117" spans="1:39" ht="15.7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row>
    <row r="118" spans="1:39" ht="15.7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row>
    <row r="119" spans="1:39" ht="15.7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row>
    <row r="120" spans="1:39" ht="15.7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row>
    <row r="121" spans="1:39" ht="15.7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row>
    <row r="122" spans="1:39" ht="15.7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row>
    <row r="123" spans="1:39" ht="15.7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row>
    <row r="124" spans="1:39" ht="15.7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row>
    <row r="125" spans="1:39" ht="15.7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row>
    <row r="126" spans="1:39" ht="15.7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row>
    <row r="127" spans="1:39" ht="15.7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row>
    <row r="128" spans="1:39" ht="15.7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row>
    <row r="129" spans="1:39" ht="15.7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row>
    <row r="130" spans="1:39" ht="15.7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row>
    <row r="131" spans="1:39" ht="15.7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row>
    <row r="132" spans="1:39" ht="15.7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row>
    <row r="133" spans="1:39" ht="15.7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row>
    <row r="134" spans="1:39" ht="15.7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row>
    <row r="135" spans="1:39" ht="15.7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row>
    <row r="136" spans="1:39" ht="15.7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row>
    <row r="137" spans="1:39" ht="15.7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row>
    <row r="138" spans="1:39" ht="15.7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row>
    <row r="139" spans="1:39" ht="15.7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row>
    <row r="140" spans="1:39" ht="15.7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row>
    <row r="141" spans="1:39" ht="15.7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row>
    <row r="142" spans="1:39" ht="15.7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row>
    <row r="143" spans="1:39" ht="15.7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row>
    <row r="144" spans="1:39" ht="15.7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row>
    <row r="145" spans="1:39" ht="15.7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row>
    <row r="146" spans="1:39" ht="15.7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row>
    <row r="147" spans="1:39" ht="15.7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row>
    <row r="148" spans="1:39" ht="15.7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row>
    <row r="149" spans="1:39" ht="15.7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row>
    <row r="150" spans="1:39" ht="15.7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row>
    <row r="151" spans="1:39" ht="15.7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row>
    <row r="152" spans="1:39" ht="15.7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row>
    <row r="153" spans="1:39" ht="15.7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row>
    <row r="154" spans="1:39" ht="15.7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row>
    <row r="155" spans="1:39" ht="15.7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row>
    <row r="156" spans="1:39" ht="15.7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row>
    <row r="157" spans="1:39" ht="15.7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row>
    <row r="158" spans="1:39" ht="15.7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row>
    <row r="159" spans="1:39" ht="15.7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row>
    <row r="160" spans="1:39" ht="15.7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row>
    <row r="161" spans="1:39" ht="15.7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row>
    <row r="162" spans="1:39" ht="15.7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row>
    <row r="163" spans="1:39" ht="15.7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row>
    <row r="164" spans="1:39" ht="15.7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row>
    <row r="165" spans="1:39" ht="15.7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row>
    <row r="166" spans="1:39" ht="15.7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row>
    <row r="167" spans="1:39" ht="15.7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row>
    <row r="168" spans="1:39" ht="15.7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row>
    <row r="169" spans="1:39" ht="15.7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row>
    <row r="170" spans="1:39" ht="15.7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row>
    <row r="171" spans="1:39" ht="15.7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row>
    <row r="172" spans="1:39" ht="15.7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row>
    <row r="173" spans="1:39" ht="15.7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row>
    <row r="174" spans="1:39" ht="15.7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row>
    <row r="175" spans="1:39" ht="15.7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row>
    <row r="176" spans="1:39" ht="15.7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row>
    <row r="177" spans="1:39" ht="15.7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row>
    <row r="178" spans="1:39" ht="15.7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row>
    <row r="179" spans="1:39" ht="15.7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row>
    <row r="180" spans="1:39" ht="15.7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row>
    <row r="181" spans="1:39" ht="15.7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row>
    <row r="182" spans="1:39" ht="15.7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row>
    <row r="183" spans="1:39" ht="15.7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row>
    <row r="184" spans="1:39" ht="15.7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row>
    <row r="185" spans="1:39" ht="15.7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row>
    <row r="186" spans="1:39" ht="15.7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row>
    <row r="187" spans="1:39" ht="15.7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row>
    <row r="188" spans="1:39" ht="15.7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row>
    <row r="189" spans="1:39" ht="15.7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row>
    <row r="190" spans="1:39" ht="15.7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row>
    <row r="191" spans="1:39" ht="15.7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row>
    <row r="192" spans="1:39" ht="15.7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row>
    <row r="193" spans="1:39" ht="15.7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row>
    <row r="194" spans="1:39" ht="15.7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row>
    <row r="195" spans="1:39" ht="15.7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row>
    <row r="196" spans="1:39" ht="15.7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row>
    <row r="197" spans="1:39" ht="15.7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row>
    <row r="198" spans="1:39" ht="15.7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row>
    <row r="199" spans="1:39" ht="15.7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row>
    <row r="200" spans="1:39" ht="15.7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row>
    <row r="201" spans="1:39" ht="15.7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row>
    <row r="202" spans="1:39" ht="15.7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row>
    <row r="203" spans="1:39" ht="15.7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row>
    <row r="204" spans="1:39" ht="15.7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row>
    <row r="205" spans="1:39" ht="15.7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row>
    <row r="206" spans="1:39" ht="15.7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row>
    <row r="207" spans="1:39" ht="15.7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row>
    <row r="208" spans="1:39" ht="15.7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row>
    <row r="209" spans="1:39" ht="15.7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row>
    <row r="210" spans="1:39" ht="15.7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row>
    <row r="211" spans="1:39" ht="15.7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row>
    <row r="212" spans="1:39" ht="15.7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row>
    <row r="213" spans="1:39" ht="15.7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row>
    <row r="214" spans="1:39" ht="15.7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row>
    <row r="215" spans="1:39" ht="15.7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row>
    <row r="216" spans="1:39" ht="15.7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row>
    <row r="217" spans="1:39" ht="15.7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row>
    <row r="218" spans="1:39" ht="15.7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row>
    <row r="219" spans="1:39" ht="15.7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row>
    <row r="220" spans="1:39" ht="15.7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row>
    <row r="221" spans="1:39" ht="15.75" customHeight="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row>
    <row r="222" spans="1:39" ht="15.75" customHeight="1">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row>
    <row r="223" spans="1:39" ht="15.75" customHeight="1">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row>
    <row r="224" spans="1:39" ht="15.75" customHeight="1">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row>
    <row r="225" spans="1:39" ht="15.75" customHeight="1">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row>
    <row r="226" spans="1:39" ht="15.75" customHeight="1">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row>
    <row r="227" spans="1:39" ht="15.75" customHeight="1">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row>
    <row r="228" spans="1:39" ht="15.75" customHeight="1">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row>
    <row r="229" spans="1:39" ht="15.75" customHeight="1">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row>
    <row r="230" spans="1:39" ht="15.75" customHeight="1">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row>
    <row r="231" spans="1:39" ht="15.75" customHeight="1">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row>
    <row r="232" spans="1:39" ht="15.75" customHeight="1">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row>
    <row r="233" spans="1:39" ht="15.75" customHeight="1">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row>
    <row r="234" spans="1:39" ht="15.75" customHeight="1">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row>
    <row r="235" spans="1:39" ht="15.75" customHeight="1">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row>
    <row r="236" spans="1:39" ht="15.75" customHeight="1">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row>
    <row r="237" spans="1:39" ht="15.75" customHeight="1">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row>
    <row r="238" spans="1:39" ht="15.75" customHeight="1">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row>
    <row r="239" spans="1:39" ht="15.75" customHeight="1">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row>
    <row r="240" spans="1:39" ht="15.75" customHeight="1">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row>
    <row r="241" spans="1:39" ht="15.75" customHeight="1">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row>
    <row r="242" spans="1:39" ht="15.75" customHeight="1">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row>
    <row r="243" spans="1:39" ht="15.75" customHeight="1">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row>
    <row r="244" spans="1:39" ht="15.75" customHeight="1">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row>
    <row r="245" spans="1:39" ht="15.75" customHeight="1"/>
    <row r="246" spans="1:39" ht="15.75" customHeight="1"/>
    <row r="247" spans="1:39" ht="15.75" customHeight="1"/>
    <row r="248" spans="1:39" ht="15.75" customHeight="1"/>
    <row r="249" spans="1:39" ht="15.75" customHeight="1"/>
    <row r="250" spans="1:39" ht="15.75" customHeight="1"/>
    <row r="251" spans="1:39" ht="15.75" customHeight="1"/>
    <row r="252" spans="1:39" ht="15.75" customHeight="1"/>
    <row r="253" spans="1:39" ht="15.75" customHeight="1"/>
    <row r="254" spans="1:39" ht="15.75" customHeight="1"/>
    <row r="255" spans="1:39" ht="15.75" customHeight="1"/>
    <row r="256" spans="1:39"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2">
    <mergeCell ref="H34:I34"/>
    <mergeCell ref="B21:G21"/>
    <mergeCell ref="H21:M21"/>
    <mergeCell ref="D34:E34"/>
    <mergeCell ref="F34:G34"/>
    <mergeCell ref="A42:A43"/>
    <mergeCell ref="B43:C43"/>
    <mergeCell ref="D43:E43"/>
    <mergeCell ref="F43:G43"/>
    <mergeCell ref="H43:I43"/>
    <mergeCell ref="B22:C22"/>
    <mergeCell ref="D22:E22"/>
    <mergeCell ref="F22:G22"/>
    <mergeCell ref="H22:I22"/>
    <mergeCell ref="J22:K22"/>
    <mergeCell ref="L22:M22"/>
    <mergeCell ref="B34:C34"/>
    <mergeCell ref="B2:G2"/>
    <mergeCell ref="H2:M2"/>
    <mergeCell ref="N2:S2"/>
    <mergeCell ref="B13:D13"/>
    <mergeCell ref="E13:G13"/>
  </mergeCells>
  <pageMargins left="0.75" right="0.75" top="1" bottom="1" header="0" footer="0"/>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W1000"/>
  <sheetViews>
    <sheetView workbookViewId="0">
      <pane xSplit="1" ySplit="4" topLeftCell="B5" activePane="bottomRight" state="frozen"/>
      <selection pane="topRight" activeCell="B1" sqref="B1"/>
      <selection pane="bottomLeft" activeCell="A5" sqref="A5"/>
      <selection pane="bottomRight" activeCell="B5" sqref="B5"/>
    </sheetView>
  </sheetViews>
  <sheetFormatPr defaultColWidth="12.6640625" defaultRowHeight="15" customHeight="1"/>
  <cols>
    <col min="1" max="1" width="28" customWidth="1"/>
    <col min="2" max="46" width="9" customWidth="1"/>
  </cols>
  <sheetData>
    <row r="1" spans="1:49" ht="21.75" customHeight="1">
      <c r="A1" s="1" t="s">
        <v>90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4"/>
      <c r="AM1" s="4"/>
      <c r="AN1" s="4"/>
      <c r="AO1" s="2"/>
      <c r="AP1" s="2"/>
      <c r="AQ1" s="2"/>
      <c r="AR1" s="2"/>
      <c r="AS1" s="2"/>
      <c r="AT1" s="2"/>
      <c r="AU1" s="3"/>
      <c r="AV1" s="3"/>
      <c r="AW1" s="3"/>
    </row>
    <row r="2" spans="1:49" ht="15.75" customHeight="1">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4"/>
      <c r="AM2" s="4"/>
      <c r="AN2" s="4"/>
      <c r="AO2" s="2"/>
      <c r="AP2" s="2"/>
      <c r="AQ2" s="2"/>
      <c r="AR2" s="2"/>
      <c r="AS2" s="2"/>
      <c r="AT2" s="2"/>
      <c r="AU2" s="3"/>
      <c r="AV2" s="3"/>
      <c r="AW2" s="3"/>
    </row>
    <row r="3" spans="1:49" ht="18" customHeight="1">
      <c r="A3" s="27"/>
      <c r="B3" s="110">
        <v>2011</v>
      </c>
      <c r="C3" s="127"/>
      <c r="D3" s="111"/>
      <c r="E3" s="110">
        <v>2012</v>
      </c>
      <c r="F3" s="127"/>
      <c r="G3" s="111"/>
      <c r="H3" s="110">
        <v>2013</v>
      </c>
      <c r="I3" s="127"/>
      <c r="J3" s="111"/>
      <c r="K3" s="110">
        <v>2014</v>
      </c>
      <c r="L3" s="127"/>
      <c r="M3" s="111"/>
      <c r="N3" s="110">
        <v>2015</v>
      </c>
      <c r="O3" s="127"/>
      <c r="P3" s="111"/>
      <c r="Q3" s="110">
        <v>2016</v>
      </c>
      <c r="R3" s="127"/>
      <c r="S3" s="111"/>
      <c r="T3" s="110">
        <v>2017</v>
      </c>
      <c r="U3" s="127"/>
      <c r="V3" s="111"/>
      <c r="W3" s="110">
        <v>2018</v>
      </c>
      <c r="X3" s="127"/>
      <c r="Y3" s="111"/>
      <c r="Z3" s="110">
        <v>2019</v>
      </c>
      <c r="AA3" s="127"/>
      <c r="AB3" s="111"/>
      <c r="AC3" s="110">
        <v>2020</v>
      </c>
      <c r="AD3" s="127"/>
      <c r="AE3" s="111"/>
      <c r="AF3" s="110">
        <v>2021</v>
      </c>
      <c r="AG3" s="127"/>
      <c r="AH3" s="111"/>
      <c r="AI3" s="110">
        <v>2022</v>
      </c>
      <c r="AJ3" s="127"/>
      <c r="AK3" s="111"/>
      <c r="AL3" s="110">
        <v>2023</v>
      </c>
      <c r="AM3" s="127"/>
      <c r="AN3" s="111"/>
      <c r="AO3" s="110">
        <v>2024</v>
      </c>
      <c r="AP3" s="127"/>
      <c r="AQ3" s="111"/>
      <c r="AR3" s="110">
        <v>2025</v>
      </c>
      <c r="AS3" s="127"/>
      <c r="AT3" s="111"/>
      <c r="AU3" s="3"/>
      <c r="AV3" s="3"/>
      <c r="AW3" s="3"/>
    </row>
    <row r="4" spans="1:49" ht="18" customHeight="1">
      <c r="A4" s="27"/>
      <c r="B4" s="8" t="s">
        <v>42</v>
      </c>
      <c r="C4" s="8" t="s">
        <v>50</v>
      </c>
      <c r="D4" s="8" t="s">
        <v>77</v>
      </c>
      <c r="E4" s="8" t="s">
        <v>42</v>
      </c>
      <c r="F4" s="8" t="s">
        <v>50</v>
      </c>
      <c r="G4" s="8" t="s">
        <v>77</v>
      </c>
      <c r="H4" s="8" t="s">
        <v>42</v>
      </c>
      <c r="I4" s="8" t="s">
        <v>50</v>
      </c>
      <c r="J4" s="8" t="s">
        <v>77</v>
      </c>
      <c r="K4" s="8" t="s">
        <v>42</v>
      </c>
      <c r="L4" s="8" t="s">
        <v>50</v>
      </c>
      <c r="M4" s="8" t="s">
        <v>77</v>
      </c>
      <c r="N4" s="8" t="s">
        <v>42</v>
      </c>
      <c r="O4" s="8" t="s">
        <v>50</v>
      </c>
      <c r="P4" s="8" t="s">
        <v>77</v>
      </c>
      <c r="Q4" s="8" t="s">
        <v>42</v>
      </c>
      <c r="R4" s="8" t="s">
        <v>50</v>
      </c>
      <c r="S4" s="8" t="s">
        <v>77</v>
      </c>
      <c r="T4" s="8" t="s">
        <v>42</v>
      </c>
      <c r="U4" s="8" t="s">
        <v>50</v>
      </c>
      <c r="V4" s="8" t="s">
        <v>77</v>
      </c>
      <c r="W4" s="8" t="s">
        <v>42</v>
      </c>
      <c r="X4" s="8" t="s">
        <v>50</v>
      </c>
      <c r="Y4" s="8" t="s">
        <v>77</v>
      </c>
      <c r="Z4" s="8" t="s">
        <v>42</v>
      </c>
      <c r="AA4" s="8" t="s">
        <v>50</v>
      </c>
      <c r="AB4" s="8" t="s">
        <v>77</v>
      </c>
      <c r="AC4" s="8" t="s">
        <v>42</v>
      </c>
      <c r="AD4" s="8" t="s">
        <v>50</v>
      </c>
      <c r="AE4" s="8" t="s">
        <v>77</v>
      </c>
      <c r="AF4" s="8" t="s">
        <v>42</v>
      </c>
      <c r="AG4" s="8" t="s">
        <v>50</v>
      </c>
      <c r="AH4" s="8" t="s">
        <v>77</v>
      </c>
      <c r="AI4" s="8" t="s">
        <v>42</v>
      </c>
      <c r="AJ4" s="8" t="s">
        <v>50</v>
      </c>
      <c r="AK4" s="8" t="s">
        <v>77</v>
      </c>
      <c r="AL4" s="8" t="s">
        <v>42</v>
      </c>
      <c r="AM4" s="8" t="s">
        <v>95</v>
      </c>
      <c r="AN4" s="8" t="s">
        <v>77</v>
      </c>
      <c r="AO4" s="8" t="s">
        <v>42</v>
      </c>
      <c r="AP4" s="8" t="s">
        <v>95</v>
      </c>
      <c r="AQ4" s="8" t="s">
        <v>77</v>
      </c>
      <c r="AR4" s="8" t="s">
        <v>42</v>
      </c>
      <c r="AS4" s="8" t="s">
        <v>50</v>
      </c>
      <c r="AT4" s="8" t="s">
        <v>77</v>
      </c>
      <c r="AU4" s="3"/>
      <c r="AV4" s="3"/>
      <c r="AW4" s="3"/>
    </row>
    <row r="5" spans="1:49" ht="18" customHeight="1">
      <c r="A5" s="34" t="s">
        <v>87</v>
      </c>
      <c r="B5" s="35">
        <v>79.599999999999994</v>
      </c>
      <c r="C5" s="35">
        <v>84.5</v>
      </c>
      <c r="D5" s="35">
        <v>82</v>
      </c>
      <c r="E5" s="35">
        <v>79.7</v>
      </c>
      <c r="F5" s="35">
        <v>84.8</v>
      </c>
      <c r="G5" s="35">
        <v>82</v>
      </c>
      <c r="H5" s="35">
        <v>80</v>
      </c>
      <c r="I5" s="35">
        <v>85</v>
      </c>
      <c r="J5" s="35">
        <v>82.3</v>
      </c>
      <c r="K5" s="35">
        <v>80.3</v>
      </c>
      <c r="L5" s="35">
        <v>84.5</v>
      </c>
      <c r="M5" s="35">
        <v>82.6</v>
      </c>
      <c r="N5" s="35">
        <v>80.099999999999994</v>
      </c>
      <c r="O5" s="35">
        <v>85.1</v>
      </c>
      <c r="P5" s="35">
        <v>82.3</v>
      </c>
      <c r="Q5" s="35">
        <v>80.599999999999994</v>
      </c>
      <c r="R5" s="35">
        <v>82.8</v>
      </c>
      <c r="S5" s="35">
        <v>82.8</v>
      </c>
      <c r="T5" s="35">
        <v>80.5</v>
      </c>
      <c r="U5" s="35">
        <v>84.9</v>
      </c>
      <c r="V5" s="35">
        <v>82.6</v>
      </c>
      <c r="W5" s="35">
        <v>80.8</v>
      </c>
      <c r="X5" s="35">
        <v>85.2</v>
      </c>
      <c r="Y5" s="35">
        <v>82.9</v>
      </c>
      <c r="Z5" s="35">
        <v>81.099999999999994</v>
      </c>
      <c r="AA5" s="35">
        <v>85.4</v>
      </c>
      <c r="AB5" s="35">
        <v>83.2</v>
      </c>
      <c r="AC5" s="35">
        <v>79.8</v>
      </c>
      <c r="AD5" s="35">
        <v>84.5</v>
      </c>
      <c r="AE5" s="35">
        <v>82.1</v>
      </c>
      <c r="AF5" s="35">
        <v>80.3</v>
      </c>
      <c r="AG5" s="35">
        <v>84.8</v>
      </c>
      <c r="AH5" s="35">
        <v>82.5</v>
      </c>
      <c r="AI5" s="35">
        <v>80.599999999999994</v>
      </c>
      <c r="AJ5" s="35">
        <v>84.8</v>
      </c>
      <c r="AK5" s="35">
        <v>82.6</v>
      </c>
      <c r="AL5" s="35">
        <v>81</v>
      </c>
      <c r="AM5" s="35">
        <v>85.1</v>
      </c>
      <c r="AN5" s="35">
        <v>83</v>
      </c>
      <c r="AO5" s="35">
        <v>81.400000000000006</v>
      </c>
      <c r="AP5" s="35">
        <v>85.5</v>
      </c>
      <c r="AQ5" s="35">
        <v>83.4</v>
      </c>
      <c r="AR5" s="35">
        <v>81.7</v>
      </c>
      <c r="AS5" s="35">
        <v>85.7</v>
      </c>
      <c r="AT5" s="35">
        <v>83.7</v>
      </c>
      <c r="AU5" s="3"/>
      <c r="AV5" s="3"/>
      <c r="AW5" s="3"/>
    </row>
    <row r="6" spans="1:49" ht="18" customHeight="1">
      <c r="A6" s="36" t="s">
        <v>88</v>
      </c>
      <c r="B6" s="37">
        <v>79.400000000000006</v>
      </c>
      <c r="C6" s="37">
        <v>84.5</v>
      </c>
      <c r="D6" s="37">
        <v>81.900000000000006</v>
      </c>
      <c r="E6" s="37">
        <v>79.400000000000006</v>
      </c>
      <c r="F6" s="37">
        <v>84.5</v>
      </c>
      <c r="G6" s="37">
        <v>82.1</v>
      </c>
      <c r="H6" s="37">
        <v>79.900000000000006</v>
      </c>
      <c r="I6" s="37">
        <v>83.8</v>
      </c>
      <c r="J6" s="37">
        <v>82.2</v>
      </c>
      <c r="K6" s="37">
        <v>80.3</v>
      </c>
      <c r="L6" s="37">
        <v>85</v>
      </c>
      <c r="M6" s="37">
        <v>82.6</v>
      </c>
      <c r="N6" s="37">
        <v>79.900000000000006</v>
      </c>
      <c r="O6" s="37">
        <v>84.5</v>
      </c>
      <c r="P6" s="37">
        <v>82.1</v>
      </c>
      <c r="Q6" s="37">
        <v>80.599999999999994</v>
      </c>
      <c r="R6" s="37">
        <v>85</v>
      </c>
      <c r="S6" s="37">
        <v>82.7</v>
      </c>
      <c r="T6" s="37">
        <v>80.400000000000006</v>
      </c>
      <c r="U6" s="37">
        <v>84.7</v>
      </c>
      <c r="V6" s="37">
        <v>82.5</v>
      </c>
      <c r="W6" s="37">
        <v>80.5</v>
      </c>
      <c r="X6" s="37">
        <v>84.9</v>
      </c>
      <c r="Y6" s="37">
        <v>82.6</v>
      </c>
      <c r="Z6" s="37">
        <v>80.7</v>
      </c>
      <c r="AA6" s="37">
        <v>85.2</v>
      </c>
      <c r="AB6" s="37">
        <v>82.9</v>
      </c>
      <c r="AC6" s="37">
        <v>79.099999999999994</v>
      </c>
      <c r="AD6" s="37">
        <v>83.9</v>
      </c>
      <c r="AE6" s="37">
        <v>81.400000000000006</v>
      </c>
      <c r="AF6" s="37">
        <v>80.2</v>
      </c>
      <c r="AG6" s="37">
        <v>84.8</v>
      </c>
      <c r="AH6" s="37">
        <v>82.4</v>
      </c>
      <c r="AI6" s="37">
        <v>80.400000000000006</v>
      </c>
      <c r="AJ6" s="37">
        <v>84.8</v>
      </c>
      <c r="AK6" s="37">
        <v>82.5</v>
      </c>
      <c r="AL6" s="37">
        <v>81</v>
      </c>
      <c r="AM6" s="37">
        <v>85.1</v>
      </c>
      <c r="AN6" s="37">
        <v>83</v>
      </c>
      <c r="AO6" s="37">
        <v>81.400000000000006</v>
      </c>
      <c r="AP6" s="37">
        <v>85.4</v>
      </c>
      <c r="AQ6" s="37">
        <v>83.4</v>
      </c>
      <c r="AR6" s="37">
        <v>81.599999999999994</v>
      </c>
      <c r="AS6" s="37">
        <v>85.7</v>
      </c>
      <c r="AT6" s="37">
        <v>83.6</v>
      </c>
      <c r="AU6" s="3"/>
      <c r="AV6" s="3"/>
      <c r="AW6" s="3"/>
    </row>
    <row r="7" spans="1:49" ht="18" customHeight="1">
      <c r="A7" s="38" t="s">
        <v>96</v>
      </c>
      <c r="B7" s="35">
        <v>79.2</v>
      </c>
      <c r="C7" s="35">
        <v>84</v>
      </c>
      <c r="D7" s="35">
        <v>81.599999999999994</v>
      </c>
      <c r="E7" s="35">
        <v>79.2</v>
      </c>
      <c r="F7" s="35">
        <v>83.5</v>
      </c>
      <c r="G7" s="35">
        <v>81.3</v>
      </c>
      <c r="H7" s="35">
        <v>79.5</v>
      </c>
      <c r="I7" s="35">
        <v>84</v>
      </c>
      <c r="J7" s="35">
        <v>81.7</v>
      </c>
      <c r="K7" s="35">
        <v>79.77</v>
      </c>
      <c r="L7" s="35">
        <v>84.6</v>
      </c>
      <c r="M7" s="35">
        <v>82.1</v>
      </c>
      <c r="N7" s="35">
        <v>79.7</v>
      </c>
      <c r="O7" s="35">
        <v>83.7</v>
      </c>
      <c r="P7" s="35">
        <v>81.599999999999994</v>
      </c>
      <c r="Q7" s="35">
        <v>79.8</v>
      </c>
      <c r="R7" s="35">
        <v>84.3</v>
      </c>
      <c r="S7" s="35">
        <v>82</v>
      </c>
      <c r="T7" s="35">
        <v>79.900000000000006</v>
      </c>
      <c r="U7" s="35">
        <v>83.9</v>
      </c>
      <c r="V7" s="35">
        <v>81.900000000000006</v>
      </c>
      <c r="W7" s="35">
        <v>79.7</v>
      </c>
      <c r="X7" s="35">
        <v>84.4</v>
      </c>
      <c r="Y7" s="35">
        <v>82</v>
      </c>
      <c r="Z7" s="35">
        <v>79.900000000000006</v>
      </c>
      <c r="AA7" s="35">
        <v>84.5</v>
      </c>
      <c r="AB7" s="35">
        <v>82.2</v>
      </c>
      <c r="AC7" s="35">
        <v>77.8</v>
      </c>
      <c r="AD7" s="35">
        <v>82.9</v>
      </c>
      <c r="AE7" s="35">
        <v>80.3</v>
      </c>
      <c r="AF7" s="35">
        <v>80</v>
      </c>
      <c r="AG7" s="35">
        <v>84.5</v>
      </c>
      <c r="AH7" s="35">
        <v>82.2</v>
      </c>
      <c r="AI7" s="35">
        <v>79.3</v>
      </c>
      <c r="AJ7" s="35">
        <v>83.9</v>
      </c>
      <c r="AK7" s="35">
        <v>81.599999999999994</v>
      </c>
      <c r="AL7" s="35">
        <v>80.3</v>
      </c>
      <c r="AM7" s="35">
        <v>84.4</v>
      </c>
      <c r="AN7" s="35">
        <v>82.3</v>
      </c>
      <c r="AO7" s="35">
        <v>80.599999999999994</v>
      </c>
      <c r="AP7" s="35">
        <v>85</v>
      </c>
      <c r="AQ7" s="35">
        <v>82.7</v>
      </c>
      <c r="AR7" s="35">
        <v>81.3</v>
      </c>
      <c r="AS7" s="35">
        <v>85</v>
      </c>
      <c r="AT7" s="35">
        <v>83.1</v>
      </c>
      <c r="AU7" s="3"/>
      <c r="AV7" s="3"/>
      <c r="AW7" s="3"/>
    </row>
    <row r="8" spans="1:49" ht="18" customHeight="1">
      <c r="A8" s="38" t="s">
        <v>99</v>
      </c>
      <c r="B8" s="37">
        <v>79.099999999999994</v>
      </c>
      <c r="C8" s="37">
        <v>84.4</v>
      </c>
      <c r="D8" s="37">
        <v>81.7</v>
      </c>
      <c r="E8" s="37">
        <v>79.2</v>
      </c>
      <c r="F8" s="37">
        <v>84.4</v>
      </c>
      <c r="G8" s="37">
        <v>81.7</v>
      </c>
      <c r="H8" s="37">
        <v>79.599999999999994</v>
      </c>
      <c r="I8" s="37">
        <v>84.2</v>
      </c>
      <c r="J8" s="37">
        <v>81.8</v>
      </c>
      <c r="K8" s="37">
        <v>79.8</v>
      </c>
      <c r="L8" s="37">
        <v>84.4</v>
      </c>
      <c r="M8" s="37">
        <v>82</v>
      </c>
      <c r="N8" s="37">
        <v>79.7</v>
      </c>
      <c r="O8" s="37">
        <v>83.6</v>
      </c>
      <c r="P8" s="37">
        <v>81.599999999999994</v>
      </c>
      <c r="Q8" s="37">
        <v>80.099999999999994</v>
      </c>
      <c r="R8" s="37">
        <v>84</v>
      </c>
      <c r="S8" s="37">
        <v>82</v>
      </c>
      <c r="T8" s="37">
        <v>79.900000000000006</v>
      </c>
      <c r="U8" s="37">
        <v>84.4</v>
      </c>
      <c r="V8" s="37">
        <v>82.1</v>
      </c>
      <c r="W8" s="37">
        <v>80.2</v>
      </c>
      <c r="X8" s="37">
        <v>84.4</v>
      </c>
      <c r="Y8" s="37">
        <v>82.2</v>
      </c>
      <c r="Z8" s="37">
        <v>80.2</v>
      </c>
      <c r="AA8" s="37">
        <v>84.7</v>
      </c>
      <c r="AB8" s="37">
        <v>82.4</v>
      </c>
      <c r="AC8" s="37">
        <v>78.8</v>
      </c>
      <c r="AD8" s="37">
        <v>83</v>
      </c>
      <c r="AE8" s="37">
        <v>80.900000000000006</v>
      </c>
      <c r="AF8" s="37">
        <v>79.7</v>
      </c>
      <c r="AG8" s="37">
        <v>84</v>
      </c>
      <c r="AH8" s="37">
        <v>81.8</v>
      </c>
      <c r="AI8" s="37">
        <v>80</v>
      </c>
      <c r="AJ8" s="37">
        <v>84.1</v>
      </c>
      <c r="AK8" s="37">
        <v>82</v>
      </c>
      <c r="AL8" s="37">
        <v>80.5</v>
      </c>
      <c r="AM8" s="37">
        <v>85.3</v>
      </c>
      <c r="AN8" s="37">
        <v>82.8</v>
      </c>
      <c r="AO8" s="37">
        <v>80.900000000000006</v>
      </c>
      <c r="AP8" s="37">
        <v>85.6</v>
      </c>
      <c r="AQ8" s="37">
        <v>83.2</v>
      </c>
      <c r="AR8" s="37">
        <v>81.2</v>
      </c>
      <c r="AS8" s="37">
        <v>85.5</v>
      </c>
      <c r="AT8" s="37">
        <v>83.3</v>
      </c>
      <c r="AU8" s="3"/>
      <c r="AV8" s="3"/>
      <c r="AW8" s="3"/>
    </row>
    <row r="9" spans="1:49" ht="18" customHeight="1">
      <c r="A9" s="41" t="s">
        <v>89</v>
      </c>
      <c r="B9" s="35">
        <v>78.7</v>
      </c>
      <c r="C9" s="35">
        <v>84.5</v>
      </c>
      <c r="D9" s="35">
        <v>81.599999999999994</v>
      </c>
      <c r="E9" s="35">
        <v>79.599999999999994</v>
      </c>
      <c r="F9" s="35">
        <v>84.1</v>
      </c>
      <c r="G9" s="35">
        <v>81.8</v>
      </c>
      <c r="H9" s="35">
        <v>79.3</v>
      </c>
      <c r="I9" s="35">
        <v>84</v>
      </c>
      <c r="J9" s="35">
        <v>81.599999999999994</v>
      </c>
      <c r="K9" s="35">
        <v>80</v>
      </c>
      <c r="L9" s="35">
        <v>84.4</v>
      </c>
      <c r="M9" s="35">
        <v>82.1</v>
      </c>
      <c r="N9" s="35">
        <v>79.900000000000006</v>
      </c>
      <c r="O9" s="35">
        <v>84</v>
      </c>
      <c r="P9" s="35">
        <v>81.400000000000006</v>
      </c>
      <c r="Q9" s="35">
        <v>79.8</v>
      </c>
      <c r="R9" s="35">
        <v>84.9</v>
      </c>
      <c r="S9" s="35">
        <v>84.9</v>
      </c>
      <c r="T9" s="35">
        <v>80.7</v>
      </c>
      <c r="U9" s="35">
        <v>84.8</v>
      </c>
      <c r="V9" s="35">
        <v>82.7</v>
      </c>
      <c r="W9" s="35">
        <v>80.5</v>
      </c>
      <c r="X9" s="35">
        <v>84.3</v>
      </c>
      <c r="Y9" s="35">
        <v>82.3</v>
      </c>
      <c r="Z9" s="35">
        <v>80.5</v>
      </c>
      <c r="AA9" s="35">
        <v>85.2</v>
      </c>
      <c r="AB9" s="35">
        <v>82.8</v>
      </c>
      <c r="AC9" s="35">
        <v>78.3</v>
      </c>
      <c r="AD9" s="35">
        <v>84.3</v>
      </c>
      <c r="AE9" s="35">
        <v>81.3</v>
      </c>
      <c r="AF9" s="35">
        <v>79.8</v>
      </c>
      <c r="AG9" s="35">
        <v>84.9</v>
      </c>
      <c r="AH9" s="35">
        <v>82.2</v>
      </c>
      <c r="AI9" s="35">
        <v>80</v>
      </c>
      <c r="AJ9" s="35">
        <v>84.9</v>
      </c>
      <c r="AK9" s="35">
        <v>82.4</v>
      </c>
      <c r="AL9" s="35">
        <v>80.099999999999994</v>
      </c>
      <c r="AM9" s="35">
        <v>85.5</v>
      </c>
      <c r="AN9" s="35">
        <v>82.7</v>
      </c>
      <c r="AO9" s="35">
        <v>81.3</v>
      </c>
      <c r="AP9" s="35">
        <v>85</v>
      </c>
      <c r="AQ9" s="35">
        <v>83.1</v>
      </c>
      <c r="AR9" s="35">
        <v>81.400000000000006</v>
      </c>
      <c r="AS9" s="35">
        <v>85.7</v>
      </c>
      <c r="AT9" s="35">
        <v>83.5</v>
      </c>
      <c r="AU9" s="3"/>
      <c r="AV9" s="3"/>
      <c r="AW9" s="3"/>
    </row>
    <row r="10" spans="1:49" ht="18" customHeight="1">
      <c r="A10" s="38" t="s">
        <v>101</v>
      </c>
      <c r="B10" s="37">
        <v>79.5</v>
      </c>
      <c r="C10" s="37">
        <v>84.4</v>
      </c>
      <c r="D10" s="37">
        <v>81.900000000000006</v>
      </c>
      <c r="E10" s="37">
        <v>79.599999999999994</v>
      </c>
      <c r="F10" s="37">
        <v>84.2</v>
      </c>
      <c r="G10" s="37">
        <v>81.8</v>
      </c>
      <c r="H10" s="37">
        <v>79.900000000000006</v>
      </c>
      <c r="I10" s="37">
        <v>84.7</v>
      </c>
      <c r="J10" s="37">
        <v>82.3</v>
      </c>
      <c r="K10" s="37">
        <v>80</v>
      </c>
      <c r="L10" s="37">
        <v>84.8</v>
      </c>
      <c r="M10" s="37">
        <v>82.3</v>
      </c>
      <c r="N10" s="37">
        <v>79.8</v>
      </c>
      <c r="O10" s="37">
        <v>84.4</v>
      </c>
      <c r="P10" s="37">
        <v>82</v>
      </c>
      <c r="Q10" s="37">
        <v>80.5</v>
      </c>
      <c r="R10" s="37">
        <v>84.8</v>
      </c>
      <c r="S10" s="37">
        <v>82.6</v>
      </c>
      <c r="T10" s="37">
        <v>80.2</v>
      </c>
      <c r="U10" s="37">
        <v>84.9</v>
      </c>
      <c r="V10" s="37">
        <v>82.5</v>
      </c>
      <c r="W10" s="37">
        <v>80.400000000000006</v>
      </c>
      <c r="X10" s="37">
        <v>85</v>
      </c>
      <c r="Y10" s="37">
        <v>82.6</v>
      </c>
      <c r="Z10" s="37">
        <v>80.599999999999994</v>
      </c>
      <c r="AA10" s="37">
        <v>85.2</v>
      </c>
      <c r="AB10" s="37">
        <v>82.9</v>
      </c>
      <c r="AC10" s="37">
        <v>79.5</v>
      </c>
      <c r="AD10" s="37">
        <v>84.1</v>
      </c>
      <c r="AE10" s="37">
        <v>81.7</v>
      </c>
      <c r="AF10" s="37">
        <v>79.900000000000006</v>
      </c>
      <c r="AG10" s="37">
        <v>84.9</v>
      </c>
      <c r="AH10" s="37">
        <v>82.4</v>
      </c>
      <c r="AI10" s="37">
        <v>80.3</v>
      </c>
      <c r="AJ10" s="37">
        <v>84.8</v>
      </c>
      <c r="AK10" s="37">
        <v>82.5</v>
      </c>
      <c r="AL10" s="37">
        <v>81.099999999999994</v>
      </c>
      <c r="AM10" s="37">
        <v>85.3</v>
      </c>
      <c r="AN10" s="37">
        <v>83.2</v>
      </c>
      <c r="AO10" s="37">
        <v>81.7</v>
      </c>
      <c r="AP10" s="37">
        <v>85.6</v>
      </c>
      <c r="AQ10" s="37">
        <v>83.6</v>
      </c>
      <c r="AR10" s="37">
        <v>81.900000000000006</v>
      </c>
      <c r="AS10" s="37">
        <v>85.6</v>
      </c>
      <c r="AT10" s="37">
        <v>83.7</v>
      </c>
      <c r="AU10" s="3"/>
      <c r="AV10" s="3"/>
      <c r="AW10" s="3"/>
    </row>
    <row r="11" spans="1:49" ht="18" customHeight="1">
      <c r="A11" s="38" t="s">
        <v>105</v>
      </c>
      <c r="B11" s="35">
        <v>79.599999999999994</v>
      </c>
      <c r="C11" s="35">
        <v>84.8</v>
      </c>
      <c r="D11" s="35">
        <v>82.1</v>
      </c>
      <c r="E11" s="35">
        <v>80</v>
      </c>
      <c r="F11" s="35">
        <v>84.8</v>
      </c>
      <c r="G11" s="35">
        <v>82.4</v>
      </c>
      <c r="H11" s="35">
        <v>79.900000000000006</v>
      </c>
      <c r="I11" s="35">
        <v>85.3</v>
      </c>
      <c r="J11" s="35">
        <v>82.5</v>
      </c>
      <c r="K11" s="35">
        <v>80.400000000000006</v>
      </c>
      <c r="L11" s="35">
        <v>85.2</v>
      </c>
      <c r="M11" s="35">
        <v>82.8</v>
      </c>
      <c r="N11" s="35">
        <v>80.099999999999994</v>
      </c>
      <c r="O11" s="35">
        <v>84.7</v>
      </c>
      <c r="P11" s="35">
        <v>82.4</v>
      </c>
      <c r="Q11" s="35">
        <v>80.599999999999994</v>
      </c>
      <c r="R11" s="35">
        <v>85.2</v>
      </c>
      <c r="S11" s="35">
        <v>82.8</v>
      </c>
      <c r="T11" s="35">
        <v>80.8</v>
      </c>
      <c r="U11" s="35">
        <v>85.1</v>
      </c>
      <c r="V11" s="35">
        <v>82.9</v>
      </c>
      <c r="W11" s="35">
        <v>80.5</v>
      </c>
      <c r="X11" s="35">
        <v>84.8</v>
      </c>
      <c r="Y11" s="35">
        <v>82.6</v>
      </c>
      <c r="Z11" s="35">
        <v>81</v>
      </c>
      <c r="AA11" s="35">
        <v>85.1</v>
      </c>
      <c r="AB11" s="35">
        <v>83</v>
      </c>
      <c r="AC11" s="35">
        <v>79.3</v>
      </c>
      <c r="AD11" s="35">
        <v>83.9</v>
      </c>
      <c r="AE11" s="35">
        <v>81.599999999999994</v>
      </c>
      <c r="AF11" s="35">
        <v>80.099999999999994</v>
      </c>
      <c r="AG11" s="35">
        <v>85.6</v>
      </c>
      <c r="AH11" s="35">
        <v>82.8</v>
      </c>
      <c r="AI11" s="35">
        <v>80.5</v>
      </c>
      <c r="AJ11" s="35">
        <v>84.9</v>
      </c>
      <c r="AK11" s="35">
        <v>82.7</v>
      </c>
      <c r="AL11" s="35">
        <v>81.8</v>
      </c>
      <c r="AM11" s="35">
        <v>85.5</v>
      </c>
      <c r="AN11" s="35">
        <v>83.6</v>
      </c>
      <c r="AO11" s="35">
        <v>82</v>
      </c>
      <c r="AP11" s="35">
        <v>85.5</v>
      </c>
      <c r="AQ11" s="35">
        <v>83.7</v>
      </c>
      <c r="AR11" s="35">
        <v>81.8</v>
      </c>
      <c r="AS11" s="35">
        <v>85.7</v>
      </c>
      <c r="AT11" s="35">
        <v>83.7</v>
      </c>
      <c r="AU11" s="3"/>
      <c r="AV11" s="3"/>
      <c r="AW11" s="3"/>
    </row>
    <row r="12" spans="1:49" ht="18" customHeight="1">
      <c r="A12" s="38" t="s">
        <v>107</v>
      </c>
      <c r="B12" s="37">
        <v>79.8</v>
      </c>
      <c r="C12" s="37">
        <v>84.6</v>
      </c>
      <c r="D12" s="37">
        <v>82.2</v>
      </c>
      <c r="E12" s="37">
        <v>80.2</v>
      </c>
      <c r="F12" s="37">
        <v>84.6</v>
      </c>
      <c r="G12" s="37">
        <v>82.3</v>
      </c>
      <c r="H12" s="37">
        <v>80.3</v>
      </c>
      <c r="I12" s="37">
        <v>84.8</v>
      </c>
      <c r="J12" s="37">
        <v>82.5</v>
      </c>
      <c r="K12" s="37">
        <v>80.900000000000006</v>
      </c>
      <c r="L12" s="37">
        <v>85.2</v>
      </c>
      <c r="M12" s="37">
        <v>83</v>
      </c>
      <c r="N12" s="37">
        <v>80.3</v>
      </c>
      <c r="O12" s="37">
        <v>84.8</v>
      </c>
      <c r="P12" s="37">
        <v>82.5</v>
      </c>
      <c r="Q12" s="37">
        <v>81.099999999999994</v>
      </c>
      <c r="R12" s="37">
        <v>85.5</v>
      </c>
      <c r="S12" s="37">
        <v>83.2</v>
      </c>
      <c r="T12" s="37">
        <v>80.8</v>
      </c>
      <c r="U12" s="37">
        <v>84.9</v>
      </c>
      <c r="V12" s="37">
        <v>82.8</v>
      </c>
      <c r="W12" s="37">
        <v>81</v>
      </c>
      <c r="X12" s="37">
        <v>85.2</v>
      </c>
      <c r="Y12" s="37">
        <v>83</v>
      </c>
      <c r="Z12" s="37">
        <v>81.2</v>
      </c>
      <c r="AA12" s="37">
        <v>85.5</v>
      </c>
      <c r="AB12" s="37">
        <v>83.3</v>
      </c>
      <c r="AC12" s="37">
        <v>79.5</v>
      </c>
      <c r="AD12" s="37">
        <v>84.3</v>
      </c>
      <c r="AE12" s="37">
        <v>81.8</v>
      </c>
      <c r="AF12" s="37">
        <v>80.599999999999994</v>
      </c>
      <c r="AG12" s="37">
        <v>85</v>
      </c>
      <c r="AH12" s="37">
        <v>82.8</v>
      </c>
      <c r="AI12" s="37">
        <v>80.900000000000006</v>
      </c>
      <c r="AJ12" s="37">
        <v>84.9</v>
      </c>
      <c r="AK12" s="37">
        <v>82.8</v>
      </c>
      <c r="AL12" s="37">
        <v>81.5</v>
      </c>
      <c r="AM12" s="37">
        <v>85.4</v>
      </c>
      <c r="AN12" s="37">
        <v>83.4</v>
      </c>
      <c r="AO12" s="37">
        <v>81.900000000000006</v>
      </c>
      <c r="AP12" s="37">
        <v>85.7</v>
      </c>
      <c r="AQ12" s="37">
        <v>83.8</v>
      </c>
      <c r="AR12" s="37">
        <v>82.1</v>
      </c>
      <c r="AS12" s="37">
        <v>86</v>
      </c>
      <c r="AT12" s="37">
        <v>84</v>
      </c>
      <c r="AU12" s="3"/>
      <c r="AV12" s="3"/>
      <c r="AW12" s="3"/>
    </row>
    <row r="13" spans="1:49" ht="18" customHeight="1">
      <c r="A13" s="38" t="s">
        <v>109</v>
      </c>
      <c r="B13" s="35">
        <v>78.900000000000006</v>
      </c>
      <c r="C13" s="35">
        <v>83.9</v>
      </c>
      <c r="D13" s="35">
        <v>81.400000000000006</v>
      </c>
      <c r="E13" s="35">
        <v>78.900000000000006</v>
      </c>
      <c r="F13" s="35">
        <v>84.4</v>
      </c>
      <c r="G13" s="35">
        <v>81.599999999999994</v>
      </c>
      <c r="H13" s="35">
        <v>79.400000000000006</v>
      </c>
      <c r="I13" s="35">
        <v>84.9</v>
      </c>
      <c r="J13" s="35">
        <v>82.1</v>
      </c>
      <c r="K13" s="35">
        <v>79.8</v>
      </c>
      <c r="L13" s="35">
        <v>84.7</v>
      </c>
      <c r="M13" s="35">
        <v>82.2</v>
      </c>
      <c r="N13" s="35">
        <v>78.900000000000006</v>
      </c>
      <c r="O13" s="35">
        <v>84.5</v>
      </c>
      <c r="P13" s="35">
        <v>81.599999999999994</v>
      </c>
      <c r="Q13" s="35">
        <v>80.400000000000006</v>
      </c>
      <c r="R13" s="35">
        <v>85.4</v>
      </c>
      <c r="S13" s="35">
        <v>85.4</v>
      </c>
      <c r="T13" s="35">
        <v>79.8</v>
      </c>
      <c r="U13" s="35">
        <v>84.9</v>
      </c>
      <c r="V13" s="35">
        <v>82.3</v>
      </c>
      <c r="W13" s="35">
        <v>80.099999999999994</v>
      </c>
      <c r="X13" s="35">
        <v>85.3</v>
      </c>
      <c r="Y13" s="35">
        <v>82.6</v>
      </c>
      <c r="Z13" s="35">
        <v>80.7</v>
      </c>
      <c r="AA13" s="35">
        <v>85.6</v>
      </c>
      <c r="AB13" s="35">
        <v>83.1</v>
      </c>
      <c r="AC13" s="35">
        <v>79.3</v>
      </c>
      <c r="AD13" s="35">
        <v>84.6</v>
      </c>
      <c r="AE13" s="35">
        <v>81.900000000000006</v>
      </c>
      <c r="AF13" s="35">
        <v>80.599999999999994</v>
      </c>
      <c r="AG13" s="35">
        <v>85.4</v>
      </c>
      <c r="AH13" s="35">
        <v>83</v>
      </c>
      <c r="AI13" s="35">
        <v>80.2</v>
      </c>
      <c r="AJ13" s="35">
        <v>84.6</v>
      </c>
      <c r="AK13" s="35">
        <v>82.4</v>
      </c>
      <c r="AL13" s="35">
        <v>81.2</v>
      </c>
      <c r="AM13" s="35">
        <v>84.9</v>
      </c>
      <c r="AN13" s="35">
        <v>83</v>
      </c>
      <c r="AO13" s="35">
        <v>81.2</v>
      </c>
      <c r="AP13" s="35">
        <v>85.2</v>
      </c>
      <c r="AQ13" s="35">
        <v>83.2</v>
      </c>
      <c r="AR13" s="35">
        <v>80.900000000000006</v>
      </c>
      <c r="AS13" s="35">
        <v>85.7</v>
      </c>
      <c r="AT13" s="35">
        <v>83.2</v>
      </c>
      <c r="AU13" s="3"/>
      <c r="AV13" s="3"/>
      <c r="AW13" s="3"/>
    </row>
    <row r="14" spans="1:49" ht="18" customHeight="1">
      <c r="A14" s="38" t="s">
        <v>110</v>
      </c>
      <c r="B14" s="37">
        <v>78.8</v>
      </c>
      <c r="C14" s="37">
        <v>84.2</v>
      </c>
      <c r="D14" s="37">
        <v>81.400000000000006</v>
      </c>
      <c r="E14" s="37">
        <v>79.3</v>
      </c>
      <c r="F14" s="37">
        <v>84.2</v>
      </c>
      <c r="G14" s="37">
        <v>81.7</v>
      </c>
      <c r="H14" s="37">
        <v>78.900000000000006</v>
      </c>
      <c r="I14" s="37">
        <v>83.8</v>
      </c>
      <c r="J14" s="37">
        <v>81.3</v>
      </c>
      <c r="K14" s="37">
        <v>79</v>
      </c>
      <c r="L14" s="37">
        <v>84.5</v>
      </c>
      <c r="M14" s="37">
        <v>81.7</v>
      </c>
      <c r="N14" s="37">
        <v>78.8</v>
      </c>
      <c r="O14" s="37">
        <v>84.4</v>
      </c>
      <c r="P14" s="37">
        <v>81.599999999999994</v>
      </c>
      <c r="Q14" s="37">
        <v>79.7</v>
      </c>
      <c r="R14" s="37">
        <v>84.5</v>
      </c>
      <c r="S14" s="37">
        <v>82</v>
      </c>
      <c r="T14" s="37">
        <v>78.8</v>
      </c>
      <c r="U14" s="37">
        <v>84.2</v>
      </c>
      <c r="V14" s="37">
        <v>81.400000000000006</v>
      </c>
      <c r="W14" s="37">
        <v>80</v>
      </c>
      <c r="X14" s="37">
        <v>84.3</v>
      </c>
      <c r="Y14" s="37">
        <v>82.1</v>
      </c>
      <c r="Z14" s="37">
        <v>80.599999999999994</v>
      </c>
      <c r="AA14" s="37">
        <v>84.2</v>
      </c>
      <c r="AB14" s="37">
        <v>82.4</v>
      </c>
      <c r="AC14" s="37">
        <v>78.099999999999994</v>
      </c>
      <c r="AD14" s="37">
        <v>82.3</v>
      </c>
      <c r="AE14" s="37">
        <v>80.2</v>
      </c>
      <c r="AF14" s="37">
        <v>79.2</v>
      </c>
      <c r="AG14" s="37">
        <v>84.2</v>
      </c>
      <c r="AH14" s="37">
        <v>81.599999999999994</v>
      </c>
      <c r="AI14" s="37">
        <v>79.7</v>
      </c>
      <c r="AJ14" s="37">
        <v>84.2</v>
      </c>
      <c r="AK14" s="37">
        <v>81.7</v>
      </c>
      <c r="AL14" s="37">
        <v>79.8</v>
      </c>
      <c r="AM14" s="37">
        <v>84.4</v>
      </c>
      <c r="AN14" s="37">
        <v>82</v>
      </c>
      <c r="AO14" s="37">
        <v>80.400000000000006</v>
      </c>
      <c r="AP14" s="37">
        <v>84.6</v>
      </c>
      <c r="AQ14" s="37">
        <v>82.5</v>
      </c>
      <c r="AR14" s="37">
        <v>80</v>
      </c>
      <c r="AS14" s="37">
        <v>85.1</v>
      </c>
      <c r="AT14" s="37">
        <v>82.5</v>
      </c>
      <c r="AU14" s="3"/>
      <c r="AV14" s="3"/>
      <c r="AW14" s="3"/>
    </row>
    <row r="15" spans="1:49" ht="13.2">
      <c r="A15" s="16" t="s">
        <v>115</v>
      </c>
    </row>
    <row r="16" spans="1:49" ht="13.2">
      <c r="A16" s="16" t="s">
        <v>116</v>
      </c>
    </row>
    <row r="17" spans="1:49" ht="15.75" customHeight="1">
      <c r="B17" s="16"/>
      <c r="C17" s="16"/>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3"/>
      <c r="AV17" s="3"/>
      <c r="AW17" s="3"/>
    </row>
    <row r="18" spans="1:49" ht="15.75" customHeight="1">
      <c r="B18" s="16"/>
      <c r="C18" s="16"/>
      <c r="D18" s="16"/>
      <c r="E18" s="16"/>
      <c r="F18" s="16"/>
      <c r="G18" s="16"/>
      <c r="H18" s="16"/>
      <c r="I18" s="16"/>
      <c r="J18" s="16"/>
      <c r="K18" s="16"/>
      <c r="L18" s="16"/>
      <c r="M18" s="16"/>
      <c r="N18" s="16"/>
      <c r="O18" s="16"/>
      <c r="P18" s="16"/>
      <c r="Q18" s="16"/>
      <c r="R18" s="16"/>
      <c r="S18" s="16"/>
      <c r="T18" s="16"/>
      <c r="U18" s="16"/>
      <c r="V18" s="16"/>
      <c r="W18" s="16"/>
      <c r="X18" s="16"/>
      <c r="Y18" s="16"/>
      <c r="Z18" s="16"/>
      <c r="AA18" s="16"/>
      <c r="AB18" s="16"/>
      <c r="AC18" s="16"/>
      <c r="AD18" s="16"/>
      <c r="AE18" s="16"/>
      <c r="AF18" s="16"/>
      <c r="AG18" s="16"/>
      <c r="AH18" s="16"/>
      <c r="AI18" s="16"/>
      <c r="AJ18" s="16"/>
      <c r="AK18" s="16"/>
      <c r="AL18" s="16"/>
      <c r="AM18" s="16"/>
      <c r="AN18" s="16"/>
      <c r="AO18" s="16"/>
      <c r="AP18" s="16"/>
      <c r="AQ18" s="16"/>
      <c r="AR18" s="16"/>
      <c r="AS18" s="16"/>
      <c r="AT18" s="16"/>
      <c r="AU18" s="3"/>
      <c r="AV18" s="3"/>
      <c r="AW18" s="3"/>
    </row>
    <row r="19" spans="1:49" ht="15.75" customHeight="1">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row>
    <row r="20" spans="1:49" ht="15.75" customHeight="1">
      <c r="A20" s="3"/>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row>
    <row r="21" spans="1:49" ht="15.75" customHeight="1">
      <c r="A21" s="3"/>
      <c r="B21" s="3"/>
      <c r="C21" s="3"/>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row>
    <row r="22" spans="1:49" ht="15.75" customHeight="1">
      <c r="A22" s="3"/>
      <c r="B22" s="3"/>
      <c r="C22" s="3"/>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row>
    <row r="23" spans="1:49" ht="15.75" customHeight="1">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row>
    <row r="24" spans="1:49" ht="15.75" customHeight="1">
      <c r="A24" s="3"/>
      <c r="B24" s="3"/>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row>
    <row r="25" spans="1:49" ht="15.75" customHeight="1">
      <c r="A25" s="3"/>
      <c r="B25" s="3"/>
      <c r="C25" s="3"/>
      <c r="D25" s="3"/>
      <c r="E25" s="3"/>
      <c r="F25" s="3"/>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row>
    <row r="26" spans="1:49" ht="15.75" customHeight="1">
      <c r="A26" s="3"/>
      <c r="B26" s="3"/>
      <c r="C26" s="3"/>
      <c r="D26" s="3"/>
      <c r="E26" s="3"/>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row>
    <row r="27" spans="1:49" ht="15.75" customHeight="1">
      <c r="A27" s="3"/>
      <c r="B27" s="3"/>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row>
    <row r="28" spans="1:49" ht="15.75" customHeight="1">
      <c r="A28" s="3"/>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row>
    <row r="29" spans="1:49" ht="15.75" customHeight="1">
      <c r="A29" s="3"/>
      <c r="B29" s="3"/>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row>
    <row r="30" spans="1:49" ht="15.75" customHeight="1">
      <c r="A30" s="3"/>
      <c r="B30" s="3"/>
      <c r="C30" s="3"/>
      <c r="D30" s="3"/>
      <c r="E30" s="3"/>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row>
    <row r="31" spans="1:49" ht="15.75" customHeight="1">
      <c r="A31" s="3"/>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row>
    <row r="32" spans="1:49" ht="15.75" customHeight="1">
      <c r="A32" s="3"/>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row>
    <row r="33" spans="1:49" ht="15.75" customHeight="1">
      <c r="A33" s="3"/>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row>
    <row r="34" spans="1:49" ht="15.75" customHeight="1">
      <c r="A34" s="3"/>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row>
    <row r="35" spans="1:49" ht="15.75" customHeight="1">
      <c r="A35" s="3"/>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row>
    <row r="36" spans="1:49" ht="15.75" customHeight="1">
      <c r="A36" s="3"/>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row>
    <row r="37" spans="1:49" ht="15.75" customHeight="1">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row>
    <row r="38" spans="1:49" ht="15.75" customHeight="1">
      <c r="A38" s="3"/>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row>
    <row r="39" spans="1:49" ht="15.75" customHeight="1">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row>
    <row r="40" spans="1:49" ht="15.75" customHeight="1">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row>
    <row r="41" spans="1:49" ht="15.75" customHeight="1">
      <c r="A41" s="3"/>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row>
    <row r="42" spans="1:49" ht="15.75" customHeight="1">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row>
    <row r="43" spans="1:49" ht="15.75" customHeight="1">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row>
    <row r="44" spans="1:49" ht="15.75" customHeight="1">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row>
    <row r="45" spans="1:49" ht="15.75" customHeight="1">
      <c r="A45" s="3"/>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row>
    <row r="46" spans="1:49" ht="15.75" customHeight="1">
      <c r="A46" s="3"/>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row>
    <row r="47" spans="1:49" ht="15.75" customHeight="1">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row>
    <row r="48" spans="1:49" ht="15.75" customHeight="1">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row>
    <row r="49" spans="1:49" ht="15.75" customHeight="1">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row>
    <row r="50" spans="1:49" ht="15.75" customHeight="1">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row>
    <row r="51" spans="1:49" ht="15.75" customHeight="1">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row>
    <row r="52" spans="1:49" ht="15.75" customHeight="1">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row>
    <row r="53" spans="1:49" ht="15.75" customHeight="1">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row>
    <row r="54" spans="1:49" ht="15.75" customHeight="1">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row>
    <row r="55" spans="1:49" ht="15.75" customHeight="1">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row>
    <row r="56" spans="1:49" ht="15.75" customHeight="1">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row>
    <row r="57" spans="1:49" ht="15.75" customHeight="1">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row>
    <row r="58" spans="1:49" ht="15.75" customHeight="1">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row>
    <row r="59" spans="1:49" ht="15.75" customHeight="1">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row>
    <row r="60" spans="1:49" ht="15.75" customHeight="1">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row>
    <row r="61" spans="1:49" ht="15.75" customHeight="1">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row>
    <row r="62" spans="1:49" ht="15.75" customHeight="1">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row>
    <row r="63" spans="1:49" ht="15.75" customHeight="1">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row>
    <row r="64" spans="1:49" ht="15.75" customHeight="1">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row>
    <row r="65" spans="1:49" ht="15.75" customHeight="1">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row>
    <row r="66" spans="1:49" ht="15.75" customHeight="1">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row>
    <row r="67" spans="1:49" ht="15.75" customHeight="1">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row>
    <row r="68" spans="1:49" ht="15.75" customHeight="1">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row>
    <row r="69" spans="1:49" ht="15.75" customHeight="1">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row>
    <row r="70" spans="1:49" ht="15.75" customHeight="1">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row>
    <row r="71" spans="1:49" ht="15.75" customHeight="1">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row>
    <row r="72" spans="1:49" ht="15.75" customHeight="1">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row>
    <row r="73" spans="1:49" ht="15.75" customHeight="1">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row>
    <row r="74" spans="1:49" ht="15.75" customHeight="1">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row>
    <row r="75" spans="1:49" ht="15.75" customHeight="1">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row>
    <row r="76" spans="1:49" ht="15.75" customHeight="1">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row>
    <row r="77" spans="1:49" ht="15.75" customHeight="1">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row>
    <row r="78" spans="1:49" ht="15.75" customHeight="1">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row>
    <row r="79" spans="1:49" ht="15.75" customHeight="1">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row>
    <row r="80" spans="1:49" ht="15.75" customHeight="1">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row>
    <row r="81" spans="1:49" ht="15.75" customHeight="1">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row>
    <row r="82" spans="1:49" ht="15.75" customHeight="1">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row>
    <row r="83" spans="1:49" ht="15.75" customHeight="1">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row>
    <row r="84" spans="1:49" ht="15.75" customHeight="1">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row>
    <row r="85" spans="1:49" ht="15.75" customHeight="1">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row>
    <row r="86" spans="1:49" ht="15.75" customHeight="1">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row>
    <row r="87" spans="1:49" ht="15.75" customHeight="1">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row>
    <row r="88" spans="1:49" ht="15.75" customHeight="1">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row>
    <row r="89" spans="1:49" ht="15.75" customHeight="1">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row>
    <row r="90" spans="1:49" ht="15.75" customHeight="1">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row>
    <row r="91" spans="1:49" ht="15.75" customHeight="1">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row>
    <row r="92" spans="1:49" ht="15.75" customHeight="1">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row>
    <row r="93" spans="1:49" ht="15.75" customHeight="1">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row>
    <row r="94" spans="1:49" ht="15.75" customHeight="1">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row>
    <row r="95" spans="1:49" ht="15.75" customHeight="1">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row>
    <row r="96" spans="1:49" ht="15.75" customHeight="1">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row>
    <row r="97" spans="1:49" ht="15.75" customHeight="1">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row>
    <row r="98" spans="1:49" ht="15.75" customHeight="1">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row>
    <row r="99" spans="1:49" ht="15.75" customHeight="1">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row>
    <row r="100" spans="1:49" ht="15.7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row>
    <row r="101" spans="1:49" ht="15.7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row>
    <row r="102" spans="1:49" ht="15.7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row>
    <row r="103" spans="1:49" ht="15.7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row>
    <row r="104" spans="1:49" ht="15.7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row>
    <row r="105" spans="1:49" ht="15.7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row>
    <row r="106" spans="1:49" ht="15.7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row>
    <row r="107" spans="1:49" ht="15.7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row>
    <row r="108" spans="1:49" ht="15.7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row>
    <row r="109" spans="1:49" ht="15.7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row>
    <row r="110" spans="1:49" ht="15.7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row>
    <row r="111" spans="1:49" ht="15.7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row>
    <row r="112" spans="1:49" ht="15.7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row>
    <row r="113" spans="1:49" ht="15.7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row>
    <row r="114" spans="1:49" ht="15.7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row>
    <row r="115" spans="1:49" ht="15.7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row>
    <row r="116" spans="1:49" ht="15.7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row>
    <row r="117" spans="1:49" ht="15.7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row>
    <row r="118" spans="1:49" ht="15.7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row>
    <row r="119" spans="1:49" ht="15.7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row>
    <row r="120" spans="1:49" ht="15.7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row>
    <row r="121" spans="1:49" ht="15.7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row>
    <row r="122" spans="1:49" ht="15.7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row>
    <row r="123" spans="1:49" ht="15.7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row>
    <row r="124" spans="1:49" ht="15.7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row>
    <row r="125" spans="1:49" ht="15.7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row>
    <row r="126" spans="1:49" ht="15.7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row>
    <row r="127" spans="1:49" ht="15.7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row>
    <row r="128" spans="1:49" ht="15.7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row>
    <row r="129" spans="1:49" ht="15.7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row>
    <row r="130" spans="1:49" ht="15.7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row>
    <row r="131" spans="1:49" ht="15.7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row>
    <row r="132" spans="1:49" ht="15.7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row>
    <row r="133" spans="1:49" ht="15.7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row>
    <row r="134" spans="1:49" ht="15.7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row>
    <row r="135" spans="1:49" ht="15.7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row>
    <row r="136" spans="1:49" ht="15.7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row>
    <row r="137" spans="1:49" ht="15.7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row>
    <row r="138" spans="1:49" ht="15.7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row>
    <row r="139" spans="1:49" ht="15.7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row>
    <row r="140" spans="1:49" ht="15.7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row>
    <row r="141" spans="1:49" ht="15.7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row>
    <row r="142" spans="1:49" ht="15.7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row>
    <row r="143" spans="1:49" ht="15.7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row>
    <row r="144" spans="1:49" ht="15.7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row>
    <row r="145" spans="1:49" ht="15.7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row>
    <row r="146" spans="1:49" ht="15.7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row>
    <row r="147" spans="1:49" ht="15.7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row>
    <row r="148" spans="1:49" ht="15.7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row>
    <row r="149" spans="1:49" ht="15.7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row>
    <row r="150" spans="1:49" ht="15.7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row>
    <row r="151" spans="1:49" ht="15.7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row>
    <row r="152" spans="1:49" ht="15.7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row>
    <row r="153" spans="1:49" ht="15.7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row>
    <row r="154" spans="1:49" ht="15.7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row>
    <row r="155" spans="1:49" ht="15.7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row>
    <row r="156" spans="1:49" ht="15.7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row>
    <row r="157" spans="1:49" ht="15.7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row>
    <row r="158" spans="1:49" ht="15.7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row>
    <row r="159" spans="1:49" ht="15.7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row>
    <row r="160" spans="1:49" ht="15.7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row>
    <row r="161" spans="1:49" ht="15.7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row>
    <row r="162" spans="1:49" ht="15.7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row>
    <row r="163" spans="1:49" ht="15.7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row>
    <row r="164" spans="1:49" ht="15.7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row>
    <row r="165" spans="1:49" ht="15.7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row>
    <row r="166" spans="1:49" ht="15.7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row>
    <row r="167" spans="1:49" ht="15.7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row>
    <row r="168" spans="1:49" ht="15.7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row>
    <row r="169" spans="1:49" ht="15.7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row>
    <row r="170" spans="1:49" ht="15.7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row>
    <row r="171" spans="1:49" ht="15.7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row>
    <row r="172" spans="1:49" ht="15.7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row>
    <row r="173" spans="1:49" ht="15.7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row>
    <row r="174" spans="1:49" ht="15.7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row>
    <row r="175" spans="1:49" ht="15.7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row>
    <row r="176" spans="1:49" ht="15.7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row>
    <row r="177" spans="1:49" ht="15.7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row>
    <row r="178" spans="1:49" ht="15.7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row>
    <row r="179" spans="1:49" ht="15.7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row>
    <row r="180" spans="1:49" ht="15.7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row>
    <row r="181" spans="1:49" ht="15.7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row>
    <row r="182" spans="1:49" ht="15.7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row>
    <row r="183" spans="1:49" ht="15.7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row>
    <row r="184" spans="1:49" ht="15.7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row>
    <row r="185" spans="1:49" ht="15.7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row>
    <row r="186" spans="1:49" ht="15.7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row>
    <row r="187" spans="1:49" ht="15.7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row>
    <row r="188" spans="1:49" ht="15.7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row>
    <row r="189" spans="1:49" ht="15.7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row>
    <row r="190" spans="1:49" ht="15.7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row>
    <row r="191" spans="1:49" ht="15.7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row>
    <row r="192" spans="1:49" ht="15.7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row>
    <row r="193" spans="1:49" ht="15.7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row>
    <row r="194" spans="1:49" ht="15.7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row>
    <row r="195" spans="1:49" ht="15.7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row>
    <row r="196" spans="1:49" ht="15.7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row>
    <row r="197" spans="1:49" ht="15.7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row>
    <row r="198" spans="1:49" ht="15.7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row>
    <row r="199" spans="1:49" ht="15.7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row>
    <row r="200" spans="1:49" ht="15.7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row>
    <row r="201" spans="1:49" ht="15.7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row>
    <row r="202" spans="1:49" ht="15.7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row>
    <row r="203" spans="1:49" ht="15.7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row>
    <row r="204" spans="1:49" ht="15.7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row>
    <row r="205" spans="1:49" ht="15.7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row>
    <row r="206" spans="1:49" ht="15.7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row>
    <row r="207" spans="1:49" ht="15.7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row>
    <row r="208" spans="1:49" ht="15.7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row>
    <row r="209" spans="1:49" ht="15.7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row>
    <row r="210" spans="1:49" ht="15.7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row>
    <row r="211" spans="1:49" ht="15.7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row>
    <row r="212" spans="1:49" ht="15.7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row>
    <row r="213" spans="1:49" ht="15.7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row>
    <row r="214" spans="1:49" ht="15.7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row>
    <row r="215" spans="1:49" ht="15.7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row>
    <row r="216" spans="1:49" ht="15.7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row>
    <row r="217" spans="1:49" ht="15.7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row>
    <row r="218" spans="1:49" ht="15.7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row>
    <row r="219" spans="1:49" ht="15.7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row>
    <row r="220" spans="1:49" ht="15.7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row>
    <row r="221" spans="1:49" ht="15.75" customHeight="1"/>
    <row r="222" spans="1:49" ht="15.75" customHeight="1"/>
    <row r="223" spans="1:49" ht="15.75" customHeight="1"/>
    <row r="224" spans="1:49"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5">
    <mergeCell ref="AL3:AN3"/>
    <mergeCell ref="AO3:AQ3"/>
    <mergeCell ref="AR3:AT3"/>
    <mergeCell ref="B3:D3"/>
    <mergeCell ref="E3:G3"/>
    <mergeCell ref="H3:J3"/>
    <mergeCell ref="K3:M3"/>
    <mergeCell ref="N3:P3"/>
    <mergeCell ref="Q3:S3"/>
    <mergeCell ref="T3:V3"/>
    <mergeCell ref="W3:Y3"/>
    <mergeCell ref="Z3:AB3"/>
    <mergeCell ref="AC3:AE3"/>
    <mergeCell ref="AF3:AH3"/>
    <mergeCell ref="AI3:AK3"/>
  </mergeCells>
  <pageMargins left="0.75" right="0.75" top="1" bottom="1"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W1000"/>
  <sheetViews>
    <sheetView workbookViewId="0">
      <pane xSplit="1" ySplit="4" topLeftCell="B5" activePane="bottomRight" state="frozen"/>
      <selection pane="topRight" activeCell="B1" sqref="B1"/>
      <selection pane="bottomLeft" activeCell="A5" sqref="A5"/>
      <selection pane="bottomRight" activeCell="B5" sqref="B5"/>
    </sheetView>
  </sheetViews>
  <sheetFormatPr defaultColWidth="12.6640625" defaultRowHeight="15" customHeight="1"/>
  <cols>
    <col min="1" max="1" width="28" customWidth="1"/>
    <col min="2" max="46" width="9" customWidth="1"/>
  </cols>
  <sheetData>
    <row r="1" spans="1:49" ht="21.75" customHeight="1">
      <c r="A1" s="1" t="s">
        <v>97</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4"/>
      <c r="AJ1" s="4"/>
      <c r="AK1" s="4"/>
      <c r="AL1" s="4"/>
      <c r="AM1" s="4"/>
      <c r="AN1" s="4"/>
      <c r="AO1" s="4"/>
      <c r="AP1" s="4"/>
      <c r="AQ1" s="4"/>
      <c r="AR1" s="4"/>
      <c r="AS1" s="4"/>
      <c r="AT1" s="4"/>
      <c r="AU1" s="3"/>
      <c r="AV1" s="3"/>
      <c r="AW1" s="3"/>
    </row>
    <row r="2" spans="1:49" ht="15.75" customHeight="1">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4"/>
      <c r="AJ2" s="4"/>
      <c r="AK2" s="4"/>
      <c r="AL2" s="4"/>
      <c r="AM2" s="4"/>
      <c r="AN2" s="4"/>
      <c r="AO2" s="4"/>
      <c r="AP2" s="4"/>
      <c r="AQ2" s="4"/>
      <c r="AR2" s="4"/>
      <c r="AS2" s="4"/>
      <c r="AT2" s="4"/>
      <c r="AU2" s="3"/>
      <c r="AV2" s="3"/>
      <c r="AW2" s="3"/>
    </row>
    <row r="3" spans="1:49" ht="18" customHeight="1">
      <c r="A3" s="2"/>
      <c r="B3" s="110">
        <v>2011</v>
      </c>
      <c r="C3" s="127"/>
      <c r="D3" s="133"/>
      <c r="E3" s="134">
        <v>2012</v>
      </c>
      <c r="F3" s="127"/>
      <c r="G3" s="133"/>
      <c r="H3" s="134">
        <v>2013</v>
      </c>
      <c r="I3" s="127"/>
      <c r="J3" s="133"/>
      <c r="K3" s="134">
        <v>2014</v>
      </c>
      <c r="L3" s="127"/>
      <c r="M3" s="133"/>
      <c r="N3" s="134">
        <v>2015</v>
      </c>
      <c r="O3" s="127"/>
      <c r="P3" s="133"/>
      <c r="Q3" s="134">
        <v>2016</v>
      </c>
      <c r="R3" s="127"/>
      <c r="S3" s="111"/>
      <c r="T3" s="132">
        <v>2017</v>
      </c>
      <c r="U3" s="127"/>
      <c r="V3" s="133"/>
      <c r="W3" s="132">
        <v>2018</v>
      </c>
      <c r="X3" s="127"/>
      <c r="Y3" s="133"/>
      <c r="Z3" s="132">
        <v>2019</v>
      </c>
      <c r="AA3" s="127"/>
      <c r="AB3" s="133"/>
      <c r="AC3" s="132">
        <v>2020</v>
      </c>
      <c r="AD3" s="127"/>
      <c r="AE3" s="133"/>
      <c r="AF3" s="132">
        <v>2021</v>
      </c>
      <c r="AG3" s="127"/>
      <c r="AH3" s="133"/>
      <c r="AI3" s="134">
        <v>2022</v>
      </c>
      <c r="AJ3" s="127"/>
      <c r="AK3" s="133"/>
      <c r="AL3" s="134">
        <v>2023</v>
      </c>
      <c r="AM3" s="127"/>
      <c r="AN3" s="133"/>
      <c r="AO3" s="134">
        <v>2024</v>
      </c>
      <c r="AP3" s="127"/>
      <c r="AQ3" s="133"/>
      <c r="AR3" s="134">
        <v>2025</v>
      </c>
      <c r="AS3" s="127"/>
      <c r="AT3" s="111"/>
      <c r="AU3" s="3"/>
      <c r="AV3" s="3"/>
      <c r="AW3" s="3"/>
    </row>
    <row r="4" spans="1:49" ht="18" customHeight="1">
      <c r="A4" s="2"/>
      <c r="B4" s="8" t="s">
        <v>42</v>
      </c>
      <c r="C4" s="8" t="s">
        <v>50</v>
      </c>
      <c r="D4" s="28" t="s">
        <v>77</v>
      </c>
      <c r="E4" s="29" t="s">
        <v>42</v>
      </c>
      <c r="F4" s="8" t="s">
        <v>50</v>
      </c>
      <c r="G4" s="28" t="s">
        <v>77</v>
      </c>
      <c r="H4" s="29" t="s">
        <v>42</v>
      </c>
      <c r="I4" s="8" t="s">
        <v>50</v>
      </c>
      <c r="J4" s="28" t="s">
        <v>77</v>
      </c>
      <c r="K4" s="29" t="s">
        <v>42</v>
      </c>
      <c r="L4" s="8" t="s">
        <v>50</v>
      </c>
      <c r="M4" s="28" t="s">
        <v>77</v>
      </c>
      <c r="N4" s="29" t="s">
        <v>42</v>
      </c>
      <c r="O4" s="8" t="s">
        <v>50</v>
      </c>
      <c r="P4" s="28" t="s">
        <v>77</v>
      </c>
      <c r="Q4" s="29" t="s">
        <v>42</v>
      </c>
      <c r="R4" s="8" t="s">
        <v>50</v>
      </c>
      <c r="S4" s="44" t="s">
        <v>77</v>
      </c>
      <c r="T4" s="46" t="s">
        <v>42</v>
      </c>
      <c r="U4" s="8" t="s">
        <v>50</v>
      </c>
      <c r="V4" s="28" t="s">
        <v>77</v>
      </c>
      <c r="W4" s="46" t="s">
        <v>42</v>
      </c>
      <c r="X4" s="8" t="s">
        <v>50</v>
      </c>
      <c r="Y4" s="28" t="s">
        <v>77</v>
      </c>
      <c r="Z4" s="46" t="s">
        <v>42</v>
      </c>
      <c r="AA4" s="8" t="s">
        <v>50</v>
      </c>
      <c r="AB4" s="28" t="s">
        <v>77</v>
      </c>
      <c r="AC4" s="46" t="s">
        <v>42</v>
      </c>
      <c r="AD4" s="8" t="s">
        <v>50</v>
      </c>
      <c r="AE4" s="28" t="s">
        <v>77</v>
      </c>
      <c r="AF4" s="46" t="s">
        <v>42</v>
      </c>
      <c r="AG4" s="8" t="s">
        <v>50</v>
      </c>
      <c r="AH4" s="28" t="s">
        <v>77</v>
      </c>
      <c r="AI4" s="29" t="s">
        <v>42</v>
      </c>
      <c r="AJ4" s="8" t="s">
        <v>50</v>
      </c>
      <c r="AK4" s="28" t="s">
        <v>77</v>
      </c>
      <c r="AL4" s="29" t="s">
        <v>42</v>
      </c>
      <c r="AM4" s="8" t="s">
        <v>50</v>
      </c>
      <c r="AN4" s="28" t="s">
        <v>111</v>
      </c>
      <c r="AO4" s="29" t="s">
        <v>42</v>
      </c>
      <c r="AP4" s="8" t="s">
        <v>50</v>
      </c>
      <c r="AQ4" s="28" t="s">
        <v>111</v>
      </c>
      <c r="AR4" s="29" t="s">
        <v>113</v>
      </c>
      <c r="AS4" s="8" t="s">
        <v>95</v>
      </c>
      <c r="AT4" s="8" t="s">
        <v>77</v>
      </c>
      <c r="AU4" s="3"/>
      <c r="AV4" s="3"/>
      <c r="AW4" s="3"/>
    </row>
    <row r="5" spans="1:49" ht="18" customHeight="1">
      <c r="A5" s="34" t="s">
        <v>87</v>
      </c>
      <c r="B5" s="35">
        <v>18.399999999999999</v>
      </c>
      <c r="C5" s="35">
        <v>21.9</v>
      </c>
      <c r="D5" s="47">
        <v>20.100000000000001</v>
      </c>
      <c r="E5" s="48">
        <v>18.399999999999999</v>
      </c>
      <c r="F5" s="35">
        <v>21.8</v>
      </c>
      <c r="G5" s="47">
        <v>20.100000000000001</v>
      </c>
      <c r="H5" s="48">
        <v>18.7</v>
      </c>
      <c r="I5" s="35">
        <v>22.1</v>
      </c>
      <c r="J5" s="47">
        <v>20.399999999999999</v>
      </c>
      <c r="K5" s="48">
        <v>18.899999999999999</v>
      </c>
      <c r="L5" s="35">
        <v>22.3</v>
      </c>
      <c r="M5" s="47">
        <v>20.6</v>
      </c>
      <c r="N5" s="48">
        <v>18.7</v>
      </c>
      <c r="O5" s="35">
        <v>21.9</v>
      </c>
      <c r="P5" s="47">
        <v>20.3</v>
      </c>
      <c r="Q5" s="48">
        <v>19.100000000000001</v>
      </c>
      <c r="R5" s="35">
        <v>22.4</v>
      </c>
      <c r="S5" s="49">
        <v>20.8</v>
      </c>
      <c r="T5" s="50">
        <v>19</v>
      </c>
      <c r="U5" s="35">
        <v>22.1</v>
      </c>
      <c r="V5" s="47">
        <v>20.5</v>
      </c>
      <c r="W5" s="50">
        <v>19.3</v>
      </c>
      <c r="X5" s="35">
        <v>22.4</v>
      </c>
      <c r="Y5" s="47">
        <v>20.9</v>
      </c>
      <c r="Z5" s="50">
        <v>19.399999999999999</v>
      </c>
      <c r="AA5" s="35">
        <v>22.6</v>
      </c>
      <c r="AB5" s="47">
        <v>21</v>
      </c>
      <c r="AC5" s="50">
        <v>18.3</v>
      </c>
      <c r="AD5" s="35">
        <v>21.7</v>
      </c>
      <c r="AE5" s="47">
        <v>20</v>
      </c>
      <c r="AF5" s="50">
        <v>18.8</v>
      </c>
      <c r="AG5" s="35">
        <v>22</v>
      </c>
      <c r="AH5" s="47">
        <v>20.399999999999999</v>
      </c>
      <c r="AI5" s="48">
        <v>18.899999999999999</v>
      </c>
      <c r="AJ5" s="35">
        <v>21.9</v>
      </c>
      <c r="AK5" s="47">
        <v>20.399999999999999</v>
      </c>
      <c r="AL5" s="48">
        <v>19.399999999999999</v>
      </c>
      <c r="AM5" s="35">
        <v>22.3</v>
      </c>
      <c r="AN5" s="47">
        <v>20.9</v>
      </c>
      <c r="AO5" s="48">
        <v>19.8</v>
      </c>
      <c r="AP5" s="35">
        <v>22.6</v>
      </c>
      <c r="AQ5" s="47">
        <v>21.2</v>
      </c>
      <c r="AR5" s="48">
        <v>20</v>
      </c>
      <c r="AS5" s="35">
        <v>22.8</v>
      </c>
      <c r="AT5" s="35">
        <v>21.4</v>
      </c>
      <c r="AU5" s="3"/>
      <c r="AV5" s="3"/>
      <c r="AW5" s="3"/>
    </row>
    <row r="6" spans="1:49" ht="18" customHeight="1">
      <c r="A6" s="36" t="s">
        <v>88</v>
      </c>
      <c r="B6" s="37">
        <v>18.3</v>
      </c>
      <c r="C6" s="37">
        <v>22</v>
      </c>
      <c r="D6" s="52">
        <v>20.2</v>
      </c>
      <c r="E6" s="53">
        <v>18.399999999999999</v>
      </c>
      <c r="F6" s="37">
        <v>21.9</v>
      </c>
      <c r="G6" s="52">
        <v>20.100000000000001</v>
      </c>
      <c r="H6" s="53">
        <v>18.600000000000001</v>
      </c>
      <c r="I6" s="37">
        <v>22.1</v>
      </c>
      <c r="J6" s="52">
        <v>20.3</v>
      </c>
      <c r="K6" s="53">
        <v>18.899999999999999</v>
      </c>
      <c r="L6" s="37">
        <v>22.3</v>
      </c>
      <c r="M6" s="52">
        <v>20.6</v>
      </c>
      <c r="N6" s="53">
        <v>18.5</v>
      </c>
      <c r="O6" s="37">
        <v>21.8</v>
      </c>
      <c r="P6" s="52">
        <v>20.2</v>
      </c>
      <c r="Q6" s="53">
        <v>19</v>
      </c>
      <c r="R6" s="37">
        <v>22.3</v>
      </c>
      <c r="S6" s="54">
        <v>20.7</v>
      </c>
      <c r="T6" s="55">
        <v>19</v>
      </c>
      <c r="U6" s="37">
        <v>22</v>
      </c>
      <c r="V6" s="52">
        <v>20.5</v>
      </c>
      <c r="W6" s="55">
        <v>19</v>
      </c>
      <c r="X6" s="37">
        <v>22.2</v>
      </c>
      <c r="Y6" s="52">
        <v>20.6</v>
      </c>
      <c r="Z6" s="55">
        <v>19.2</v>
      </c>
      <c r="AA6" s="37">
        <v>22.4</v>
      </c>
      <c r="AB6" s="52">
        <v>20.8</v>
      </c>
      <c r="AC6" s="55">
        <v>17.600000000000001</v>
      </c>
      <c r="AD6" s="37">
        <v>21.1</v>
      </c>
      <c r="AE6" s="52">
        <v>19.399999999999999</v>
      </c>
      <c r="AF6" s="55">
        <v>18.7</v>
      </c>
      <c r="AG6" s="37">
        <v>22</v>
      </c>
      <c r="AH6" s="52">
        <v>20.3</v>
      </c>
      <c r="AI6" s="53">
        <v>18.7</v>
      </c>
      <c r="AJ6" s="37">
        <v>21.8</v>
      </c>
      <c r="AK6" s="52">
        <v>20.2</v>
      </c>
      <c r="AL6" s="53">
        <v>19.399999999999999</v>
      </c>
      <c r="AM6" s="37">
        <v>22.4</v>
      </c>
      <c r="AN6" s="52">
        <v>20.8</v>
      </c>
      <c r="AO6" s="53">
        <v>19.7</v>
      </c>
      <c r="AP6" s="37">
        <v>22.6</v>
      </c>
      <c r="AQ6" s="52">
        <v>21.1</v>
      </c>
      <c r="AR6" s="53">
        <v>19.8</v>
      </c>
      <c r="AS6" s="37">
        <v>22.8</v>
      </c>
      <c r="AT6" s="37">
        <v>21.3</v>
      </c>
      <c r="AU6" s="3"/>
      <c r="AV6" s="3"/>
      <c r="AW6" s="3"/>
    </row>
    <row r="7" spans="1:49" ht="18" customHeight="1">
      <c r="A7" s="38" t="s">
        <v>96</v>
      </c>
      <c r="B7" s="35">
        <v>18</v>
      </c>
      <c r="C7" s="35">
        <v>21.9</v>
      </c>
      <c r="D7" s="47">
        <v>20</v>
      </c>
      <c r="E7" s="48">
        <v>18</v>
      </c>
      <c r="F7" s="35">
        <v>21.4</v>
      </c>
      <c r="G7" s="47">
        <v>19.7</v>
      </c>
      <c r="H7" s="48">
        <v>18.3</v>
      </c>
      <c r="I7" s="35">
        <v>21.7</v>
      </c>
      <c r="J7" s="47">
        <v>20</v>
      </c>
      <c r="K7" s="48">
        <v>18.5</v>
      </c>
      <c r="L7" s="35">
        <v>22.1</v>
      </c>
      <c r="M7" s="47">
        <v>20.3</v>
      </c>
      <c r="N7" s="48">
        <v>18.3</v>
      </c>
      <c r="O7" s="35">
        <v>21.3</v>
      </c>
      <c r="P7" s="47">
        <v>19.8</v>
      </c>
      <c r="Q7" s="48">
        <v>18.600000000000001</v>
      </c>
      <c r="R7" s="35">
        <v>21.9</v>
      </c>
      <c r="S7" s="49">
        <v>20.3</v>
      </c>
      <c r="T7" s="50">
        <v>18.600000000000001</v>
      </c>
      <c r="U7" s="35">
        <v>21.5</v>
      </c>
      <c r="V7" s="47">
        <v>20.100000000000001</v>
      </c>
      <c r="W7" s="50">
        <v>18.5</v>
      </c>
      <c r="X7" s="35">
        <v>21.9</v>
      </c>
      <c r="Y7" s="47">
        <v>20.2</v>
      </c>
      <c r="Z7" s="50">
        <v>18.899999999999999</v>
      </c>
      <c r="AA7" s="35">
        <v>21.9</v>
      </c>
      <c r="AB7" s="47">
        <v>20.399999999999999</v>
      </c>
      <c r="AC7" s="50">
        <v>16.8</v>
      </c>
      <c r="AD7" s="35">
        <v>20.399999999999999</v>
      </c>
      <c r="AE7" s="47">
        <v>18.600000000000001</v>
      </c>
      <c r="AF7" s="50">
        <v>18.600000000000001</v>
      </c>
      <c r="AG7" s="35">
        <v>21.8</v>
      </c>
      <c r="AH7" s="47">
        <v>20.2</v>
      </c>
      <c r="AI7" s="48">
        <v>18</v>
      </c>
      <c r="AJ7" s="35">
        <v>21.2</v>
      </c>
      <c r="AK7" s="47">
        <v>19.7</v>
      </c>
      <c r="AL7" s="48">
        <v>18.7</v>
      </c>
      <c r="AM7" s="35">
        <v>21.9</v>
      </c>
      <c r="AN7" s="47">
        <v>20.3</v>
      </c>
      <c r="AO7" s="48">
        <v>19</v>
      </c>
      <c r="AP7" s="35">
        <v>22.3</v>
      </c>
      <c r="AQ7" s="47">
        <v>21</v>
      </c>
      <c r="AR7" s="48">
        <v>19.8</v>
      </c>
      <c r="AS7" s="35">
        <v>22.2</v>
      </c>
      <c r="AT7" s="35">
        <v>21</v>
      </c>
      <c r="AU7" s="3"/>
      <c r="AV7" s="3"/>
      <c r="AW7" s="3"/>
    </row>
    <row r="8" spans="1:49" ht="18" customHeight="1">
      <c r="A8" s="38" t="s">
        <v>99</v>
      </c>
      <c r="B8" s="37">
        <v>18.5</v>
      </c>
      <c r="C8" s="37">
        <v>22.1</v>
      </c>
      <c r="D8" s="52">
        <v>20.3</v>
      </c>
      <c r="E8" s="53">
        <v>18.100000000000001</v>
      </c>
      <c r="F8" s="37">
        <v>21.8</v>
      </c>
      <c r="G8" s="52">
        <v>20</v>
      </c>
      <c r="H8" s="53">
        <v>18.600000000000001</v>
      </c>
      <c r="I8" s="37">
        <v>21.8</v>
      </c>
      <c r="J8" s="52">
        <v>20.2</v>
      </c>
      <c r="K8" s="53">
        <v>18.7</v>
      </c>
      <c r="L8" s="37">
        <v>22</v>
      </c>
      <c r="M8" s="52">
        <v>20.3</v>
      </c>
      <c r="N8" s="53">
        <v>18.100000000000001</v>
      </c>
      <c r="O8" s="37">
        <v>21.2</v>
      </c>
      <c r="P8" s="52">
        <v>19.7</v>
      </c>
      <c r="Q8" s="53">
        <v>18.8</v>
      </c>
      <c r="R8" s="37">
        <v>21.6</v>
      </c>
      <c r="S8" s="54">
        <v>20.2</v>
      </c>
      <c r="T8" s="55">
        <v>18.8</v>
      </c>
      <c r="U8" s="37">
        <v>21.6</v>
      </c>
      <c r="V8" s="52">
        <v>20.3</v>
      </c>
      <c r="W8" s="55">
        <v>19</v>
      </c>
      <c r="X8" s="37">
        <v>21.6</v>
      </c>
      <c r="Y8" s="52">
        <v>20.3</v>
      </c>
      <c r="Z8" s="55">
        <v>19</v>
      </c>
      <c r="AA8" s="37">
        <v>22</v>
      </c>
      <c r="AB8" s="52">
        <v>20.5</v>
      </c>
      <c r="AC8" s="55">
        <v>17.399999999999999</v>
      </c>
      <c r="AD8" s="37">
        <v>20.5</v>
      </c>
      <c r="AE8" s="52">
        <v>18.899999999999999</v>
      </c>
      <c r="AF8" s="55">
        <v>18.399999999999999</v>
      </c>
      <c r="AG8" s="37">
        <v>21.5</v>
      </c>
      <c r="AH8" s="52">
        <v>20</v>
      </c>
      <c r="AI8" s="53">
        <v>18.600000000000001</v>
      </c>
      <c r="AJ8" s="37">
        <v>21.5</v>
      </c>
      <c r="AK8" s="52">
        <v>20</v>
      </c>
      <c r="AL8" s="53">
        <v>18.899999999999999</v>
      </c>
      <c r="AM8" s="37">
        <v>22.5</v>
      </c>
      <c r="AN8" s="52">
        <v>20.7</v>
      </c>
      <c r="AO8" s="53">
        <v>19.7</v>
      </c>
      <c r="AP8" s="37">
        <v>22.7</v>
      </c>
      <c r="AQ8" s="52">
        <v>21.2</v>
      </c>
      <c r="AR8" s="53">
        <v>19.5</v>
      </c>
      <c r="AS8" s="37">
        <v>22.6</v>
      </c>
      <c r="AT8" s="37">
        <v>21.2</v>
      </c>
      <c r="AU8" s="3"/>
      <c r="AV8" s="3"/>
      <c r="AW8" s="3"/>
    </row>
    <row r="9" spans="1:49" ht="18" customHeight="1">
      <c r="A9" s="41" t="s">
        <v>89</v>
      </c>
      <c r="B9" s="35">
        <v>18.3</v>
      </c>
      <c r="C9" s="35">
        <v>22.3</v>
      </c>
      <c r="D9" s="47">
        <v>20.3</v>
      </c>
      <c r="E9" s="48">
        <v>18.399999999999999</v>
      </c>
      <c r="F9" s="35">
        <v>22.2</v>
      </c>
      <c r="G9" s="47">
        <v>20.3</v>
      </c>
      <c r="H9" s="48">
        <v>18.5</v>
      </c>
      <c r="I9" s="35">
        <v>22.2</v>
      </c>
      <c r="J9" s="47">
        <v>20.399999999999999</v>
      </c>
      <c r="K9" s="48">
        <v>19</v>
      </c>
      <c r="L9" s="35">
        <v>22.1</v>
      </c>
      <c r="M9" s="47">
        <v>20.5</v>
      </c>
      <c r="N9" s="48">
        <v>18.7</v>
      </c>
      <c r="O9" s="35">
        <v>22.1</v>
      </c>
      <c r="P9" s="47">
        <v>20.399999999999999</v>
      </c>
      <c r="Q9" s="48">
        <v>18.5</v>
      </c>
      <c r="R9" s="35">
        <v>22.2</v>
      </c>
      <c r="S9" s="49">
        <v>20.399999999999999</v>
      </c>
      <c r="T9" s="50">
        <v>19.2</v>
      </c>
      <c r="U9" s="35">
        <v>22.4</v>
      </c>
      <c r="V9" s="47">
        <v>20.8</v>
      </c>
      <c r="W9" s="50">
        <v>18.899999999999999</v>
      </c>
      <c r="X9" s="35">
        <v>22.4</v>
      </c>
      <c r="Y9" s="47">
        <v>20.6</v>
      </c>
      <c r="Z9" s="50">
        <v>19.8</v>
      </c>
      <c r="AA9" s="35">
        <v>22.7</v>
      </c>
      <c r="AB9" s="47">
        <v>21.3</v>
      </c>
      <c r="AC9" s="50">
        <v>17.100000000000001</v>
      </c>
      <c r="AD9" s="35">
        <v>21.5</v>
      </c>
      <c r="AE9" s="47">
        <v>19.3</v>
      </c>
      <c r="AF9" s="50">
        <v>19</v>
      </c>
      <c r="AG9" s="35">
        <v>22.4</v>
      </c>
      <c r="AH9" s="47">
        <v>20.7</v>
      </c>
      <c r="AI9" s="48">
        <v>18.600000000000001</v>
      </c>
      <c r="AJ9" s="35">
        <v>22</v>
      </c>
      <c r="AK9" s="47">
        <v>20.3</v>
      </c>
      <c r="AL9" s="48">
        <v>18.899999999999999</v>
      </c>
      <c r="AM9" s="35">
        <v>23</v>
      </c>
      <c r="AN9" s="47">
        <v>21</v>
      </c>
      <c r="AO9" s="48">
        <v>19.7</v>
      </c>
      <c r="AP9" s="35">
        <v>22.3</v>
      </c>
      <c r="AQ9" s="47">
        <v>21</v>
      </c>
      <c r="AR9" s="48">
        <v>19.7</v>
      </c>
      <c r="AS9" s="35">
        <v>22.8</v>
      </c>
      <c r="AT9" s="35">
        <v>21.2</v>
      </c>
      <c r="AU9" s="3"/>
      <c r="AV9" s="3"/>
      <c r="AW9" s="3"/>
    </row>
    <row r="10" spans="1:49" ht="18" customHeight="1">
      <c r="A10" s="38" t="s">
        <v>101</v>
      </c>
      <c r="B10" s="37">
        <v>18.3</v>
      </c>
      <c r="C10" s="37">
        <v>21.9</v>
      </c>
      <c r="D10" s="52">
        <v>20.100000000000001</v>
      </c>
      <c r="E10" s="53">
        <v>18.2</v>
      </c>
      <c r="F10" s="37">
        <v>21.7</v>
      </c>
      <c r="G10" s="52">
        <v>20</v>
      </c>
      <c r="H10" s="53">
        <v>18.600000000000001</v>
      </c>
      <c r="I10" s="37">
        <v>22</v>
      </c>
      <c r="J10" s="52">
        <v>20.3</v>
      </c>
      <c r="K10" s="53">
        <v>18.8</v>
      </c>
      <c r="L10" s="37">
        <v>22.1</v>
      </c>
      <c r="M10" s="52">
        <v>20.399999999999999</v>
      </c>
      <c r="N10" s="53">
        <v>18.399999999999999</v>
      </c>
      <c r="O10" s="37">
        <v>21.8</v>
      </c>
      <c r="P10" s="52">
        <v>20.100000000000001</v>
      </c>
      <c r="Q10" s="53">
        <v>19.100000000000001</v>
      </c>
      <c r="R10" s="37">
        <v>22.1</v>
      </c>
      <c r="S10" s="54">
        <v>20.6</v>
      </c>
      <c r="T10" s="55">
        <v>18.7</v>
      </c>
      <c r="U10" s="37">
        <v>22.1</v>
      </c>
      <c r="V10" s="52">
        <v>20.399999999999999</v>
      </c>
      <c r="W10" s="55">
        <v>19</v>
      </c>
      <c r="X10" s="37">
        <v>22.2</v>
      </c>
      <c r="Y10" s="52">
        <v>20.6</v>
      </c>
      <c r="Z10" s="55">
        <v>18.899999999999999</v>
      </c>
      <c r="AA10" s="37">
        <v>22.5</v>
      </c>
      <c r="AB10" s="52">
        <v>20.7</v>
      </c>
      <c r="AC10" s="55">
        <v>17.899999999999999</v>
      </c>
      <c r="AD10" s="37">
        <v>21.2</v>
      </c>
      <c r="AE10" s="52">
        <v>19.5</v>
      </c>
      <c r="AF10" s="55">
        <v>18.5</v>
      </c>
      <c r="AG10" s="37">
        <v>22</v>
      </c>
      <c r="AH10" s="52">
        <v>20.2</v>
      </c>
      <c r="AI10" s="53">
        <v>18.8</v>
      </c>
      <c r="AJ10" s="37">
        <v>21.7</v>
      </c>
      <c r="AK10" s="52">
        <v>20.3</v>
      </c>
      <c r="AL10" s="53">
        <v>19.399999999999999</v>
      </c>
      <c r="AM10" s="37">
        <v>22.4</v>
      </c>
      <c r="AN10" s="52">
        <v>20.9</v>
      </c>
      <c r="AO10" s="53">
        <v>19.899999999999999</v>
      </c>
      <c r="AP10" s="37">
        <v>22.6</v>
      </c>
      <c r="AQ10" s="52">
        <v>21.2</v>
      </c>
      <c r="AR10" s="53">
        <v>19.899999999999999</v>
      </c>
      <c r="AS10" s="37">
        <v>22.7</v>
      </c>
      <c r="AT10" s="37">
        <v>21.3</v>
      </c>
      <c r="AU10" s="3"/>
      <c r="AV10" s="3"/>
      <c r="AW10" s="3"/>
    </row>
    <row r="11" spans="1:49" ht="18" customHeight="1">
      <c r="A11" s="38" t="s">
        <v>105</v>
      </c>
      <c r="B11" s="35">
        <v>18.2</v>
      </c>
      <c r="C11" s="35">
        <v>22.4</v>
      </c>
      <c r="D11" s="47">
        <v>20.3</v>
      </c>
      <c r="E11" s="48">
        <v>18.399999999999999</v>
      </c>
      <c r="F11" s="35">
        <v>22</v>
      </c>
      <c r="G11" s="47">
        <v>20.2</v>
      </c>
      <c r="H11" s="48">
        <v>18.5</v>
      </c>
      <c r="I11" s="35">
        <v>22.7</v>
      </c>
      <c r="J11" s="47">
        <v>20.6</v>
      </c>
      <c r="K11" s="48">
        <v>18.8</v>
      </c>
      <c r="L11" s="35">
        <v>22.4</v>
      </c>
      <c r="M11" s="47">
        <v>20.6</v>
      </c>
      <c r="N11" s="48">
        <v>18.399999999999999</v>
      </c>
      <c r="O11" s="35">
        <v>22.1</v>
      </c>
      <c r="P11" s="47">
        <v>20.2</v>
      </c>
      <c r="Q11" s="48">
        <v>19.100000000000001</v>
      </c>
      <c r="R11" s="35">
        <v>22.3</v>
      </c>
      <c r="S11" s="49">
        <v>20.7</v>
      </c>
      <c r="T11" s="50">
        <v>19</v>
      </c>
      <c r="U11" s="35">
        <v>22.4</v>
      </c>
      <c r="V11" s="47">
        <v>20.7</v>
      </c>
      <c r="W11" s="50">
        <v>18.7</v>
      </c>
      <c r="X11" s="35">
        <v>22.2</v>
      </c>
      <c r="Y11" s="47">
        <v>20.399999999999999</v>
      </c>
      <c r="Z11" s="50">
        <v>19.2</v>
      </c>
      <c r="AA11" s="35">
        <v>22.3</v>
      </c>
      <c r="AB11" s="47">
        <v>20.7</v>
      </c>
      <c r="AC11" s="50">
        <v>17.600000000000001</v>
      </c>
      <c r="AD11" s="35">
        <v>21.3</v>
      </c>
      <c r="AE11" s="47">
        <v>19.5</v>
      </c>
      <c r="AF11" s="50">
        <v>18.600000000000001</v>
      </c>
      <c r="AG11" s="35">
        <v>22.5</v>
      </c>
      <c r="AH11" s="47">
        <v>20.6</v>
      </c>
      <c r="AI11" s="48">
        <v>18.7</v>
      </c>
      <c r="AJ11" s="35">
        <v>22</v>
      </c>
      <c r="AK11" s="47">
        <v>20.399999999999999</v>
      </c>
      <c r="AL11" s="48">
        <v>19.899999999999999</v>
      </c>
      <c r="AM11" s="35">
        <v>22.6</v>
      </c>
      <c r="AN11" s="47">
        <v>21.3</v>
      </c>
      <c r="AO11" s="48">
        <v>20</v>
      </c>
      <c r="AP11" s="35">
        <v>22.8</v>
      </c>
      <c r="AQ11" s="47">
        <v>21.4</v>
      </c>
      <c r="AR11" s="48">
        <v>19.8</v>
      </c>
      <c r="AS11" s="35">
        <v>22.9</v>
      </c>
      <c r="AT11" s="35">
        <v>21.3</v>
      </c>
      <c r="AU11" s="3"/>
      <c r="AV11" s="3"/>
      <c r="AW11" s="3"/>
    </row>
    <row r="12" spans="1:49" ht="18" customHeight="1">
      <c r="A12" s="38" t="s">
        <v>107</v>
      </c>
      <c r="B12" s="37">
        <v>18.5</v>
      </c>
      <c r="C12" s="37">
        <v>22</v>
      </c>
      <c r="D12" s="52">
        <v>20.3</v>
      </c>
      <c r="E12" s="53">
        <v>18.7</v>
      </c>
      <c r="F12" s="37">
        <v>22</v>
      </c>
      <c r="G12" s="52">
        <v>20.3</v>
      </c>
      <c r="H12" s="53">
        <v>18.899999999999999</v>
      </c>
      <c r="I12" s="37">
        <v>22.1</v>
      </c>
      <c r="J12" s="52">
        <v>20.5</v>
      </c>
      <c r="K12" s="53">
        <v>19.3</v>
      </c>
      <c r="L12" s="37">
        <v>22.5</v>
      </c>
      <c r="M12" s="52">
        <v>20.9</v>
      </c>
      <c r="N12" s="53">
        <v>18.899999999999999</v>
      </c>
      <c r="O12" s="37">
        <v>22</v>
      </c>
      <c r="P12" s="52">
        <v>20.399999999999999</v>
      </c>
      <c r="Q12" s="53">
        <v>19.3</v>
      </c>
      <c r="R12" s="37">
        <v>22.6</v>
      </c>
      <c r="S12" s="54">
        <v>21</v>
      </c>
      <c r="T12" s="55">
        <v>19.2</v>
      </c>
      <c r="U12" s="37">
        <v>22.2</v>
      </c>
      <c r="V12" s="52">
        <v>20.7</v>
      </c>
      <c r="W12" s="55">
        <v>19.399999999999999</v>
      </c>
      <c r="X12" s="37">
        <v>22.4</v>
      </c>
      <c r="Y12" s="52">
        <v>20.9</v>
      </c>
      <c r="Z12" s="55">
        <v>19.399999999999999</v>
      </c>
      <c r="AA12" s="37">
        <v>22.7</v>
      </c>
      <c r="AB12" s="52">
        <v>21</v>
      </c>
      <c r="AC12" s="55">
        <v>17.8</v>
      </c>
      <c r="AD12" s="37">
        <v>21.4</v>
      </c>
      <c r="AE12" s="52">
        <v>19.600000000000001</v>
      </c>
      <c r="AF12" s="55">
        <v>18.899999999999999</v>
      </c>
      <c r="AG12" s="37">
        <v>22.1</v>
      </c>
      <c r="AH12" s="52">
        <v>20.5</v>
      </c>
      <c r="AI12" s="53">
        <v>18.899999999999999</v>
      </c>
      <c r="AJ12" s="37">
        <v>21.9</v>
      </c>
      <c r="AK12" s="52">
        <v>20.5</v>
      </c>
      <c r="AL12" s="53">
        <v>19.7</v>
      </c>
      <c r="AM12" s="37">
        <v>22.5</v>
      </c>
      <c r="AN12" s="52">
        <v>21.1</v>
      </c>
      <c r="AO12" s="53">
        <v>20</v>
      </c>
      <c r="AP12" s="37">
        <v>22.8</v>
      </c>
      <c r="AQ12" s="52">
        <v>21.4</v>
      </c>
      <c r="AR12" s="53">
        <v>20.2</v>
      </c>
      <c r="AS12" s="37">
        <v>23.1</v>
      </c>
      <c r="AT12" s="37">
        <v>21.6</v>
      </c>
      <c r="AU12" s="3"/>
      <c r="AV12" s="3"/>
      <c r="AW12" s="3"/>
    </row>
    <row r="13" spans="1:49" ht="18" customHeight="1">
      <c r="A13" s="38" t="s">
        <v>109</v>
      </c>
      <c r="B13" s="35">
        <v>18.5</v>
      </c>
      <c r="C13" s="35">
        <v>22</v>
      </c>
      <c r="D13" s="47">
        <v>20.2</v>
      </c>
      <c r="E13" s="48">
        <v>18.2</v>
      </c>
      <c r="F13" s="35">
        <v>22.1</v>
      </c>
      <c r="G13" s="47">
        <v>20.100000000000001</v>
      </c>
      <c r="H13" s="48">
        <v>18.7</v>
      </c>
      <c r="I13" s="35">
        <v>22.7</v>
      </c>
      <c r="J13" s="47">
        <v>20.7</v>
      </c>
      <c r="K13" s="48">
        <v>18.8</v>
      </c>
      <c r="L13" s="35">
        <v>22.6</v>
      </c>
      <c r="M13" s="47">
        <v>20.7</v>
      </c>
      <c r="N13" s="48">
        <v>18</v>
      </c>
      <c r="O13" s="35">
        <v>22.2</v>
      </c>
      <c r="P13" s="47">
        <v>20.100000000000001</v>
      </c>
      <c r="Q13" s="48">
        <v>19.100000000000001</v>
      </c>
      <c r="R13" s="35">
        <v>23</v>
      </c>
      <c r="S13" s="49">
        <v>21</v>
      </c>
      <c r="T13" s="50">
        <v>18.899999999999999</v>
      </c>
      <c r="U13" s="35">
        <v>22.3</v>
      </c>
      <c r="V13" s="47">
        <v>20.6</v>
      </c>
      <c r="W13" s="50">
        <v>19</v>
      </c>
      <c r="X13" s="35">
        <v>22.6</v>
      </c>
      <c r="Y13" s="47">
        <v>20.8</v>
      </c>
      <c r="Z13" s="50">
        <v>19.8</v>
      </c>
      <c r="AA13" s="35">
        <v>22.9</v>
      </c>
      <c r="AB13" s="47">
        <v>21.4</v>
      </c>
      <c r="AC13" s="50">
        <v>18.2</v>
      </c>
      <c r="AD13" s="35">
        <v>21.7</v>
      </c>
      <c r="AE13" s="47">
        <v>20</v>
      </c>
      <c r="AF13" s="50">
        <v>19.3</v>
      </c>
      <c r="AG13" s="35">
        <v>22.5</v>
      </c>
      <c r="AH13" s="47">
        <v>20.9</v>
      </c>
      <c r="AI13" s="48">
        <v>18.7</v>
      </c>
      <c r="AJ13" s="35">
        <v>22</v>
      </c>
      <c r="AK13" s="47">
        <v>20.9</v>
      </c>
      <c r="AL13" s="48">
        <v>19.600000000000001</v>
      </c>
      <c r="AM13" s="35">
        <v>22.3</v>
      </c>
      <c r="AN13" s="47">
        <v>20.9</v>
      </c>
      <c r="AO13" s="48">
        <v>20</v>
      </c>
      <c r="AP13" s="35">
        <v>22.7</v>
      </c>
      <c r="AQ13" s="47">
        <v>21.4</v>
      </c>
      <c r="AR13" s="48">
        <v>19.8</v>
      </c>
      <c r="AS13" s="35">
        <v>22.9</v>
      </c>
      <c r="AT13" s="35">
        <v>21.4</v>
      </c>
      <c r="AU13" s="3"/>
      <c r="AV13" s="3"/>
      <c r="AW13" s="3"/>
    </row>
    <row r="14" spans="1:49" ht="18" customHeight="1">
      <c r="A14" s="38" t="s">
        <v>110</v>
      </c>
      <c r="B14" s="37">
        <v>18</v>
      </c>
      <c r="C14" s="37">
        <v>22.2</v>
      </c>
      <c r="D14" s="52">
        <v>20.100000000000001</v>
      </c>
      <c r="E14" s="53">
        <v>18.3</v>
      </c>
      <c r="F14" s="37">
        <v>22</v>
      </c>
      <c r="G14" s="52">
        <v>20.100000000000001</v>
      </c>
      <c r="H14" s="53">
        <v>18</v>
      </c>
      <c r="I14" s="37">
        <v>21.9</v>
      </c>
      <c r="J14" s="52">
        <v>20</v>
      </c>
      <c r="K14" s="53">
        <v>18.2</v>
      </c>
      <c r="L14" s="37">
        <v>22.4</v>
      </c>
      <c r="M14" s="52">
        <v>20.3</v>
      </c>
      <c r="N14" s="53">
        <v>18.100000000000001</v>
      </c>
      <c r="O14" s="37">
        <v>22.1</v>
      </c>
      <c r="P14" s="52">
        <v>20.100000000000001</v>
      </c>
      <c r="Q14" s="53">
        <v>18.8</v>
      </c>
      <c r="R14" s="37">
        <v>22</v>
      </c>
      <c r="S14" s="54">
        <v>20.399999999999999</v>
      </c>
      <c r="T14" s="55">
        <v>17.8</v>
      </c>
      <c r="U14" s="37">
        <v>21.6</v>
      </c>
      <c r="V14" s="52">
        <v>19.7</v>
      </c>
      <c r="W14" s="55">
        <v>18.7</v>
      </c>
      <c r="X14" s="37">
        <v>21.9</v>
      </c>
      <c r="Y14" s="52">
        <v>20.3</v>
      </c>
      <c r="Z14" s="55">
        <v>18.7</v>
      </c>
      <c r="AA14" s="37">
        <v>22</v>
      </c>
      <c r="AB14" s="52">
        <v>20.399999999999999</v>
      </c>
      <c r="AC14" s="55">
        <v>17.100000000000001</v>
      </c>
      <c r="AD14" s="37">
        <v>20.100000000000001</v>
      </c>
      <c r="AE14" s="52">
        <v>18.600000000000001</v>
      </c>
      <c r="AF14" s="55">
        <v>17.899999999999999</v>
      </c>
      <c r="AG14" s="37">
        <v>21.5</v>
      </c>
      <c r="AH14" s="52">
        <v>19.7</v>
      </c>
      <c r="AI14" s="53">
        <v>18.399999999999999</v>
      </c>
      <c r="AJ14" s="37">
        <v>21.5</v>
      </c>
      <c r="AK14" s="52">
        <v>19.899999999999999</v>
      </c>
      <c r="AL14" s="53">
        <v>18.8</v>
      </c>
      <c r="AM14" s="37">
        <v>22.2</v>
      </c>
      <c r="AN14" s="52">
        <v>20.5</v>
      </c>
      <c r="AO14" s="53">
        <v>19.2</v>
      </c>
      <c r="AP14" s="37">
        <v>22.5</v>
      </c>
      <c r="AQ14" s="52">
        <v>20.8</v>
      </c>
      <c r="AR14" s="53">
        <v>18.899999999999999</v>
      </c>
      <c r="AS14" s="37">
        <v>22.4</v>
      </c>
      <c r="AT14" s="37">
        <v>20.6</v>
      </c>
      <c r="AU14" s="3"/>
      <c r="AV14" s="3"/>
      <c r="AW14" s="3"/>
    </row>
    <row r="15" spans="1:49" ht="13.2">
      <c r="A15" s="16" t="s">
        <v>127</v>
      </c>
    </row>
    <row r="16" spans="1:49" ht="13.2">
      <c r="A16" s="16" t="s">
        <v>128</v>
      </c>
    </row>
    <row r="17" spans="1:49" ht="15.75" customHeight="1">
      <c r="B17" s="16"/>
      <c r="C17" s="16"/>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3"/>
      <c r="AV17" s="3"/>
      <c r="AW17" s="3"/>
    </row>
    <row r="18" spans="1:49" ht="15.75" customHeight="1">
      <c r="B18" s="16"/>
      <c r="C18" s="16"/>
      <c r="D18" s="16"/>
      <c r="E18" s="16"/>
      <c r="F18" s="16"/>
      <c r="G18" s="16"/>
      <c r="H18" s="16"/>
      <c r="I18" s="16"/>
      <c r="J18" s="16"/>
      <c r="K18" s="16"/>
      <c r="L18" s="16"/>
      <c r="M18" s="16"/>
      <c r="N18" s="16"/>
      <c r="O18" s="16"/>
      <c r="P18" s="16"/>
      <c r="Q18" s="16"/>
      <c r="R18" s="16"/>
      <c r="S18" s="16"/>
      <c r="T18" s="16"/>
      <c r="U18" s="16"/>
      <c r="V18" s="16"/>
      <c r="W18" s="16"/>
      <c r="X18" s="16"/>
      <c r="Y18" s="16"/>
      <c r="Z18" s="16"/>
      <c r="AA18" s="16"/>
      <c r="AB18" s="16"/>
      <c r="AC18" s="16"/>
      <c r="AD18" s="16"/>
      <c r="AE18" s="16"/>
      <c r="AF18" s="16"/>
      <c r="AG18" s="16"/>
      <c r="AH18" s="16"/>
      <c r="AI18" s="16"/>
      <c r="AJ18" s="16"/>
      <c r="AK18" s="16"/>
      <c r="AL18" s="16"/>
      <c r="AM18" s="16"/>
      <c r="AN18" s="16"/>
      <c r="AO18" s="16"/>
      <c r="AP18" s="16"/>
      <c r="AQ18" s="16"/>
      <c r="AR18" s="16"/>
      <c r="AS18" s="16"/>
      <c r="AT18" s="16"/>
      <c r="AU18" s="3"/>
      <c r="AV18" s="3"/>
      <c r="AW18" s="3"/>
    </row>
    <row r="19" spans="1:49" ht="15.75" customHeight="1">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row>
    <row r="20" spans="1:49" ht="15.75" customHeight="1">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row>
    <row r="21" spans="1:49" ht="15.75" customHeight="1">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row>
    <row r="22" spans="1:49" ht="15.75" customHeight="1">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row>
    <row r="23" spans="1:49" ht="15.75" customHeight="1">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row>
    <row r="24" spans="1:49" ht="15.75" customHeight="1">
      <c r="A24" s="3"/>
      <c r="B24" s="3"/>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row>
    <row r="25" spans="1:49" ht="15.75" customHeight="1">
      <c r="A25" s="3"/>
      <c r="B25" s="3"/>
      <c r="C25" s="3"/>
      <c r="D25" s="3"/>
      <c r="E25" s="3"/>
      <c r="F25" s="3"/>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row>
    <row r="26" spans="1:49" ht="15.75" customHeight="1">
      <c r="A26" s="3"/>
      <c r="B26" s="3"/>
      <c r="C26" s="3"/>
      <c r="D26" s="3"/>
      <c r="E26" s="3"/>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row>
    <row r="27" spans="1:49" ht="15.75" customHeight="1">
      <c r="A27" s="3"/>
      <c r="B27" s="3"/>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row>
    <row r="28" spans="1:49" ht="15.75" customHeight="1">
      <c r="A28" s="3"/>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row>
    <row r="29" spans="1:49" ht="15.75" customHeight="1">
      <c r="A29" s="3"/>
      <c r="B29" s="3"/>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row>
    <row r="30" spans="1:49" ht="15.75" customHeight="1">
      <c r="A30" s="3"/>
      <c r="B30" s="3"/>
      <c r="C30" s="3"/>
      <c r="D30" s="3"/>
      <c r="E30" s="3"/>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row>
    <row r="31" spans="1:49" ht="15.75" customHeight="1">
      <c r="A31" s="3"/>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row>
    <row r="32" spans="1:49" ht="15.75" customHeight="1">
      <c r="A32" s="3"/>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row>
    <row r="33" spans="1:49" ht="15.75" customHeight="1">
      <c r="A33" s="3"/>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row>
    <row r="34" spans="1:49" ht="15.75" customHeight="1">
      <c r="A34" s="3"/>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row>
    <row r="35" spans="1:49" ht="15.75" customHeight="1">
      <c r="A35" s="3"/>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row>
    <row r="36" spans="1:49" ht="15.75" customHeight="1">
      <c r="A36" s="3"/>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row>
    <row r="37" spans="1:49" ht="15.75" customHeight="1">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row>
    <row r="38" spans="1:49" ht="15.75" customHeight="1">
      <c r="A38" s="3"/>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row>
    <row r="39" spans="1:49" ht="15.75" customHeight="1">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row>
    <row r="40" spans="1:49" ht="15.75" customHeight="1">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row>
    <row r="41" spans="1:49" ht="15.75" customHeight="1">
      <c r="A41" s="3"/>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row>
    <row r="42" spans="1:49" ht="15.75" customHeight="1">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row>
    <row r="43" spans="1:49" ht="15.75" customHeight="1">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row>
    <row r="44" spans="1:49" ht="15.75" customHeight="1">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row>
    <row r="45" spans="1:49" ht="15.75" customHeight="1">
      <c r="A45" s="3"/>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row>
    <row r="46" spans="1:49" ht="15.75" customHeight="1">
      <c r="A46" s="3"/>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row>
    <row r="47" spans="1:49" ht="15.75" customHeight="1">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row>
    <row r="48" spans="1:49" ht="15.75" customHeight="1">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row>
    <row r="49" spans="1:49" ht="15.75" customHeight="1">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row>
    <row r="50" spans="1:49" ht="15.75" customHeight="1">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row>
    <row r="51" spans="1:49" ht="15.75" customHeight="1">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row>
    <row r="52" spans="1:49" ht="15.75" customHeight="1">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row>
    <row r="53" spans="1:49" ht="15.75" customHeight="1">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row>
    <row r="54" spans="1:49" ht="15.75" customHeight="1">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row>
    <row r="55" spans="1:49" ht="15.75" customHeight="1">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row>
    <row r="56" spans="1:49" ht="15.75" customHeight="1">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row>
    <row r="57" spans="1:49" ht="15.75" customHeight="1">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row>
    <row r="58" spans="1:49" ht="15.75" customHeight="1">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row>
    <row r="59" spans="1:49" ht="15.75" customHeight="1">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row>
    <row r="60" spans="1:49" ht="15.75" customHeight="1">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row>
    <row r="61" spans="1:49" ht="15.75" customHeight="1">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row>
    <row r="62" spans="1:49" ht="15.75" customHeight="1">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row>
    <row r="63" spans="1:49" ht="15.75" customHeight="1">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row>
    <row r="64" spans="1:49" ht="15.75" customHeight="1">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row>
    <row r="65" spans="1:49" ht="15.75" customHeight="1">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row>
    <row r="66" spans="1:49" ht="15.75" customHeight="1">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row>
    <row r="67" spans="1:49" ht="15.75" customHeight="1">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row>
    <row r="68" spans="1:49" ht="15.75" customHeight="1">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row>
    <row r="69" spans="1:49" ht="15.75" customHeight="1">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row>
    <row r="70" spans="1:49" ht="15.75" customHeight="1">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row>
    <row r="71" spans="1:49" ht="15.75" customHeight="1">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row>
    <row r="72" spans="1:49" ht="15.75" customHeight="1">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row>
    <row r="73" spans="1:49" ht="15.75" customHeight="1">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row>
    <row r="74" spans="1:49" ht="15.75" customHeight="1">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row>
    <row r="75" spans="1:49" ht="15.75" customHeight="1">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row>
    <row r="76" spans="1:49" ht="15.75" customHeight="1">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row>
    <row r="77" spans="1:49" ht="15.75" customHeight="1">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row>
    <row r="78" spans="1:49" ht="15.75" customHeight="1">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row>
    <row r="79" spans="1:49" ht="15.75" customHeight="1">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row>
    <row r="80" spans="1:49" ht="15.75" customHeight="1">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row>
    <row r="81" spans="1:49" ht="15.75" customHeight="1">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row>
    <row r="82" spans="1:49" ht="15.75" customHeight="1">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row>
    <row r="83" spans="1:49" ht="15.75" customHeight="1">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row>
    <row r="84" spans="1:49" ht="15.75" customHeight="1">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row>
    <row r="85" spans="1:49" ht="15.75" customHeight="1">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row>
    <row r="86" spans="1:49" ht="15.75" customHeight="1">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row>
    <row r="87" spans="1:49" ht="15.75" customHeight="1">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row>
    <row r="88" spans="1:49" ht="15.75" customHeight="1">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row>
    <row r="89" spans="1:49" ht="15.75" customHeight="1">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row>
    <row r="90" spans="1:49" ht="15.75" customHeight="1">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row>
    <row r="91" spans="1:49" ht="15.75" customHeight="1">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row>
    <row r="92" spans="1:49" ht="15.75" customHeight="1">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row>
    <row r="93" spans="1:49" ht="15.75" customHeight="1">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row>
    <row r="94" spans="1:49" ht="15.75" customHeight="1">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row>
    <row r="95" spans="1:49" ht="15.75" customHeight="1">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row>
    <row r="96" spans="1:49" ht="15.75" customHeight="1">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row>
    <row r="97" spans="1:49" ht="15.75" customHeight="1">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row>
    <row r="98" spans="1:49" ht="15.75" customHeight="1">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row>
    <row r="99" spans="1:49" ht="15.75" customHeight="1">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row>
    <row r="100" spans="1:49" ht="15.7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row>
    <row r="101" spans="1:49" ht="15.7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row>
    <row r="102" spans="1:49" ht="15.7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row>
    <row r="103" spans="1:49" ht="15.7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row>
    <row r="104" spans="1:49" ht="15.7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row>
    <row r="105" spans="1:49" ht="15.7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row>
    <row r="106" spans="1:49" ht="15.7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row>
    <row r="107" spans="1:49" ht="15.7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row>
    <row r="108" spans="1:49" ht="15.7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row>
    <row r="109" spans="1:49" ht="15.7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row>
    <row r="110" spans="1:49" ht="15.7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row>
    <row r="111" spans="1:49" ht="15.7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row>
    <row r="112" spans="1:49" ht="15.7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row>
    <row r="113" spans="1:49" ht="15.7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row>
    <row r="114" spans="1:49" ht="15.7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row>
    <row r="115" spans="1:49" ht="15.7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row>
    <row r="116" spans="1:49" ht="15.7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row>
    <row r="117" spans="1:49" ht="15.7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row>
    <row r="118" spans="1:49" ht="15.7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row>
    <row r="119" spans="1:49" ht="15.7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row>
    <row r="120" spans="1:49" ht="15.7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row>
    <row r="121" spans="1:49" ht="15.7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row>
    <row r="122" spans="1:49" ht="15.7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row>
    <row r="123" spans="1:49" ht="15.7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row>
    <row r="124" spans="1:49" ht="15.7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row>
    <row r="125" spans="1:49" ht="15.7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row>
    <row r="126" spans="1:49" ht="15.7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row>
    <row r="127" spans="1:49" ht="15.7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row>
    <row r="128" spans="1:49" ht="15.7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row>
    <row r="129" spans="1:49" ht="15.7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row>
    <row r="130" spans="1:49" ht="15.7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row>
    <row r="131" spans="1:49" ht="15.7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row>
    <row r="132" spans="1:49" ht="15.7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row>
    <row r="133" spans="1:49" ht="15.7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row>
    <row r="134" spans="1:49" ht="15.7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row>
    <row r="135" spans="1:49" ht="15.7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row>
    <row r="136" spans="1:49" ht="15.7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row>
    <row r="137" spans="1:49" ht="15.7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row>
    <row r="138" spans="1:49" ht="15.7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row>
    <row r="139" spans="1:49" ht="15.7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row>
    <row r="140" spans="1:49" ht="15.7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row>
    <row r="141" spans="1:49" ht="15.7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row>
    <row r="142" spans="1:49" ht="15.7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row>
    <row r="143" spans="1:49" ht="15.7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row>
    <row r="144" spans="1:49" ht="15.7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row>
    <row r="145" spans="1:49" ht="15.7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row>
    <row r="146" spans="1:49" ht="15.7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row>
    <row r="147" spans="1:49" ht="15.7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row>
    <row r="148" spans="1:49" ht="15.7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row>
    <row r="149" spans="1:49" ht="15.7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row>
    <row r="150" spans="1:49" ht="15.7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row>
    <row r="151" spans="1:49" ht="15.7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row>
    <row r="152" spans="1:49" ht="15.7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row>
    <row r="153" spans="1:49" ht="15.7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row>
    <row r="154" spans="1:49" ht="15.7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row>
    <row r="155" spans="1:49" ht="15.7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row>
    <row r="156" spans="1:49" ht="15.7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row>
    <row r="157" spans="1:49" ht="15.7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row>
    <row r="158" spans="1:49" ht="15.7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row>
    <row r="159" spans="1:49" ht="15.7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row>
    <row r="160" spans="1:49" ht="15.7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row>
    <row r="161" spans="1:49" ht="15.7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row>
    <row r="162" spans="1:49" ht="15.7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row>
    <row r="163" spans="1:49" ht="15.7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row>
    <row r="164" spans="1:49" ht="15.7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row>
    <row r="165" spans="1:49" ht="15.7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row>
    <row r="166" spans="1:49" ht="15.7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row>
    <row r="167" spans="1:49" ht="15.7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row>
    <row r="168" spans="1:49" ht="15.7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row>
    <row r="169" spans="1:49" ht="15.7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row>
    <row r="170" spans="1:49" ht="15.7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row>
    <row r="171" spans="1:49" ht="15.7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row>
    <row r="172" spans="1:49" ht="15.7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row>
    <row r="173" spans="1:49" ht="15.7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row>
    <row r="174" spans="1:49" ht="15.7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row>
    <row r="175" spans="1:49" ht="15.7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row>
    <row r="176" spans="1:49" ht="15.7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row>
    <row r="177" spans="1:49" ht="15.7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row>
    <row r="178" spans="1:49" ht="15.7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row>
    <row r="179" spans="1:49" ht="15.7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row>
    <row r="180" spans="1:49" ht="15.7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row>
    <row r="181" spans="1:49" ht="15.7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row>
    <row r="182" spans="1:49" ht="15.7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row>
    <row r="183" spans="1:49" ht="15.7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row>
    <row r="184" spans="1:49" ht="15.7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row>
    <row r="185" spans="1:49" ht="15.7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row>
    <row r="186" spans="1:49" ht="15.7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row>
    <row r="187" spans="1:49" ht="15.7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row>
    <row r="188" spans="1:49" ht="15.7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row>
    <row r="189" spans="1:49" ht="15.7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row>
    <row r="190" spans="1:49" ht="15.7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row>
    <row r="191" spans="1:49" ht="15.7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row>
    <row r="192" spans="1:49" ht="15.7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row>
    <row r="193" spans="1:49" ht="15.7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row>
    <row r="194" spans="1:49" ht="15.7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row>
    <row r="195" spans="1:49" ht="15.7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row>
    <row r="196" spans="1:49" ht="15.7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row>
    <row r="197" spans="1:49" ht="15.7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row>
    <row r="198" spans="1:49" ht="15.7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row>
    <row r="199" spans="1:49" ht="15.7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row>
    <row r="200" spans="1:49" ht="15.7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row>
    <row r="201" spans="1:49" ht="15.7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row>
    <row r="202" spans="1:49" ht="15.7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row>
    <row r="203" spans="1:49" ht="15.7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row>
    <row r="204" spans="1:49" ht="15.7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row>
    <row r="205" spans="1:49" ht="15.7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row>
    <row r="206" spans="1:49" ht="15.7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row>
    <row r="207" spans="1:49" ht="15.7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row>
    <row r="208" spans="1:49" ht="15.7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row>
    <row r="209" spans="1:49" ht="15.7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row>
    <row r="210" spans="1:49" ht="15.7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row>
    <row r="211" spans="1:49" ht="15.7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row>
    <row r="212" spans="1:49" ht="15.7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row>
    <row r="213" spans="1:49" ht="15.7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row>
    <row r="214" spans="1:49" ht="15.7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row>
    <row r="215" spans="1:49" ht="15.7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row>
    <row r="216" spans="1:49" ht="15.7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row>
    <row r="217" spans="1:49" ht="15.7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row>
    <row r="218" spans="1:49" ht="15.7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row>
    <row r="219" spans="1:49" ht="15.7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row>
    <row r="220" spans="1:49" ht="15.7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row>
    <row r="221" spans="1:49" ht="15.75" customHeight="1"/>
    <row r="222" spans="1:49" ht="15.75" customHeight="1"/>
    <row r="223" spans="1:49" ht="15.75" customHeight="1"/>
    <row r="224" spans="1:49"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5">
    <mergeCell ref="AL3:AN3"/>
    <mergeCell ref="AO3:AQ3"/>
    <mergeCell ref="AR3:AT3"/>
    <mergeCell ref="B3:D3"/>
    <mergeCell ref="E3:G3"/>
    <mergeCell ref="H3:J3"/>
    <mergeCell ref="K3:M3"/>
    <mergeCell ref="N3:P3"/>
    <mergeCell ref="Q3:S3"/>
    <mergeCell ref="T3:V3"/>
    <mergeCell ref="W3:Y3"/>
    <mergeCell ref="Z3:AB3"/>
    <mergeCell ref="AC3:AE3"/>
    <mergeCell ref="AF3:AH3"/>
    <mergeCell ref="AI3:AK3"/>
  </mergeCells>
  <pageMargins left="0.75" right="0.75" top="1" bottom="1"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C1000"/>
  <sheetViews>
    <sheetView workbookViewId="0">
      <pane xSplit="1" ySplit="4" topLeftCell="B5" activePane="bottomRight" state="frozen"/>
      <selection pane="topRight" activeCell="B1" sqref="B1"/>
      <selection pane="bottomLeft" activeCell="A5" sqref="A5"/>
      <selection pane="bottomRight" activeCell="B5" sqref="B5"/>
    </sheetView>
  </sheetViews>
  <sheetFormatPr defaultColWidth="12.6640625" defaultRowHeight="15" customHeight="1"/>
  <cols>
    <col min="1" max="1" width="28" customWidth="1"/>
    <col min="2" max="25" width="9" customWidth="1"/>
  </cols>
  <sheetData>
    <row r="1" spans="1:29" ht="21.75" customHeight="1">
      <c r="A1" s="1" t="s">
        <v>131</v>
      </c>
      <c r="B1" s="67"/>
      <c r="C1" s="67"/>
      <c r="D1" s="67"/>
      <c r="E1" s="67"/>
      <c r="F1" s="67"/>
      <c r="G1" s="67"/>
      <c r="H1" s="67"/>
      <c r="I1" s="67"/>
      <c r="J1" s="67"/>
      <c r="K1" s="67"/>
      <c r="L1" s="67"/>
      <c r="M1" s="67"/>
      <c r="N1" s="67"/>
      <c r="O1" s="67"/>
      <c r="P1" s="67"/>
      <c r="Q1" s="67"/>
      <c r="R1" s="67"/>
      <c r="S1" s="67"/>
      <c r="T1" s="67"/>
      <c r="U1" s="67"/>
      <c r="V1" s="67"/>
      <c r="W1" s="67"/>
      <c r="X1" s="67"/>
      <c r="Y1" s="67"/>
      <c r="Z1" s="3"/>
      <c r="AA1" s="3"/>
    </row>
    <row r="2" spans="1:29" ht="15.75" customHeight="1">
      <c r="A2" s="68"/>
      <c r="B2" s="69"/>
      <c r="C2" s="69"/>
      <c r="D2" s="69"/>
      <c r="E2" s="67"/>
      <c r="F2" s="67"/>
      <c r="G2" s="67"/>
      <c r="H2" s="67"/>
      <c r="I2" s="67"/>
      <c r="J2" s="67"/>
      <c r="K2" s="67"/>
      <c r="L2" s="67"/>
      <c r="M2" s="67"/>
      <c r="N2" s="67"/>
      <c r="O2" s="67"/>
      <c r="P2" s="67"/>
      <c r="Q2" s="67"/>
      <c r="R2" s="67"/>
      <c r="S2" s="67"/>
      <c r="T2" s="67"/>
      <c r="U2" s="67"/>
      <c r="V2" s="67"/>
      <c r="W2" s="67"/>
      <c r="X2" s="67"/>
      <c r="Y2" s="67"/>
      <c r="Z2" s="3"/>
      <c r="AA2" s="3"/>
    </row>
    <row r="3" spans="1:29" ht="18" customHeight="1">
      <c r="A3" s="70"/>
      <c r="B3" s="135">
        <v>2016</v>
      </c>
      <c r="C3" s="127"/>
      <c r="D3" s="133"/>
      <c r="E3" s="136">
        <v>2017</v>
      </c>
      <c r="F3" s="127"/>
      <c r="G3" s="133"/>
      <c r="H3" s="136">
        <v>2018</v>
      </c>
      <c r="I3" s="127"/>
      <c r="J3" s="133"/>
      <c r="K3" s="136">
        <v>2019</v>
      </c>
      <c r="L3" s="127"/>
      <c r="M3" s="133"/>
      <c r="N3" s="136">
        <v>2020</v>
      </c>
      <c r="O3" s="127"/>
      <c r="P3" s="133"/>
      <c r="Q3" s="136">
        <v>2021</v>
      </c>
      <c r="R3" s="127"/>
      <c r="S3" s="111"/>
      <c r="T3" s="135">
        <v>2022</v>
      </c>
      <c r="U3" s="127"/>
      <c r="V3" s="133"/>
      <c r="W3" s="136">
        <v>2023</v>
      </c>
      <c r="X3" s="127"/>
      <c r="Y3" s="111"/>
      <c r="Z3" s="3"/>
      <c r="AA3" s="3"/>
      <c r="AB3" s="3"/>
      <c r="AC3" s="3"/>
    </row>
    <row r="4" spans="1:29" ht="18" customHeight="1">
      <c r="A4" s="27"/>
      <c r="B4" s="71" t="s">
        <v>87</v>
      </c>
      <c r="C4" s="72" t="s">
        <v>88</v>
      </c>
      <c r="D4" s="73" t="s">
        <v>89</v>
      </c>
      <c r="E4" s="74" t="s">
        <v>87</v>
      </c>
      <c r="F4" s="72" t="s">
        <v>88</v>
      </c>
      <c r="G4" s="73" t="s">
        <v>89</v>
      </c>
      <c r="H4" s="74" t="s">
        <v>87</v>
      </c>
      <c r="I4" s="72" t="s">
        <v>88</v>
      </c>
      <c r="J4" s="73" t="s">
        <v>89</v>
      </c>
      <c r="K4" s="74" t="s">
        <v>87</v>
      </c>
      <c r="L4" s="72" t="s">
        <v>88</v>
      </c>
      <c r="M4" s="73" t="s">
        <v>89</v>
      </c>
      <c r="N4" s="74" t="s">
        <v>87</v>
      </c>
      <c r="O4" s="72" t="s">
        <v>88</v>
      </c>
      <c r="P4" s="73" t="s">
        <v>89</v>
      </c>
      <c r="Q4" s="74" t="s">
        <v>87</v>
      </c>
      <c r="R4" s="72" t="s">
        <v>88</v>
      </c>
      <c r="S4" s="75" t="s">
        <v>89</v>
      </c>
      <c r="T4" s="71" t="s">
        <v>87</v>
      </c>
      <c r="U4" s="72" t="s">
        <v>88</v>
      </c>
      <c r="V4" s="73" t="s">
        <v>89</v>
      </c>
      <c r="W4" s="74" t="s">
        <v>87</v>
      </c>
      <c r="X4" s="72" t="s">
        <v>88</v>
      </c>
      <c r="Y4" s="75" t="s">
        <v>89</v>
      </c>
      <c r="Z4" s="3"/>
      <c r="AA4" s="3"/>
      <c r="AB4" s="3"/>
      <c r="AC4" s="3"/>
    </row>
    <row r="5" spans="1:29" ht="18" customHeight="1">
      <c r="A5" s="14" t="s">
        <v>141</v>
      </c>
      <c r="B5" s="35">
        <v>2.1</v>
      </c>
      <c r="C5" s="35">
        <v>2.59</v>
      </c>
      <c r="D5" s="47">
        <v>3.07</v>
      </c>
      <c r="E5" s="48">
        <v>2.31</v>
      </c>
      <c r="F5" s="35">
        <v>2.75</v>
      </c>
      <c r="G5" s="47">
        <v>2.4700000000000002</v>
      </c>
      <c r="H5" s="48">
        <v>2.2799999999999998</v>
      </c>
      <c r="I5" s="35">
        <v>2.77</v>
      </c>
      <c r="J5" s="47">
        <v>2.38</v>
      </c>
      <c r="K5" s="48">
        <v>2.4300000000000002</v>
      </c>
      <c r="L5" s="35">
        <v>2.88</v>
      </c>
      <c r="M5" s="47">
        <v>2</v>
      </c>
      <c r="N5" s="48">
        <v>2.2999999999999998</v>
      </c>
      <c r="O5" s="35">
        <v>2.63</v>
      </c>
      <c r="P5" s="47">
        <v>2.09</v>
      </c>
      <c r="Q5" s="48">
        <v>2.46</v>
      </c>
      <c r="R5" s="35">
        <v>2.79</v>
      </c>
      <c r="S5" s="35">
        <v>3.29</v>
      </c>
      <c r="T5" s="35">
        <f>16914/59030133*10000</f>
        <v>2.8653162614422705</v>
      </c>
      <c r="U5" s="35">
        <f>1594/4256350*10000</f>
        <v>3.7449927755001351</v>
      </c>
      <c r="V5" s="47">
        <f>58/170027*10000</f>
        <v>3.4112229234180456</v>
      </c>
      <c r="W5" s="48">
        <v>2.99</v>
      </c>
      <c r="X5" s="35">
        <v>3.72</v>
      </c>
      <c r="Y5" s="35">
        <v>3.55</v>
      </c>
      <c r="Z5" s="3"/>
      <c r="AA5" s="3"/>
      <c r="AB5" s="3"/>
      <c r="AC5" s="3"/>
    </row>
    <row r="6" spans="1:29" ht="18" customHeight="1">
      <c r="A6" s="22" t="s">
        <v>142</v>
      </c>
      <c r="B6" s="37">
        <v>29.49</v>
      </c>
      <c r="C6" s="37">
        <v>33.659999999999997</v>
      </c>
      <c r="D6" s="52">
        <v>39.19</v>
      </c>
      <c r="E6" s="53">
        <v>29.63</v>
      </c>
      <c r="F6" s="37">
        <v>33.58</v>
      </c>
      <c r="G6" s="52">
        <v>37.340000000000003</v>
      </c>
      <c r="H6" s="53">
        <v>29.72</v>
      </c>
      <c r="I6" s="37">
        <v>33.99</v>
      </c>
      <c r="J6" s="52">
        <v>39.42</v>
      </c>
      <c r="K6" s="53">
        <v>29.74</v>
      </c>
      <c r="L6" s="37">
        <v>34.06</v>
      </c>
      <c r="M6" s="52">
        <v>35.57</v>
      </c>
      <c r="N6" s="53">
        <v>29.8</v>
      </c>
      <c r="O6" s="37">
        <v>32.56</v>
      </c>
      <c r="P6" s="52">
        <v>37.58</v>
      </c>
      <c r="Q6" s="53">
        <v>29.4</v>
      </c>
      <c r="R6" s="37">
        <v>32.6</v>
      </c>
      <c r="S6" s="37">
        <v>40.619999999999997</v>
      </c>
      <c r="T6" s="37">
        <f>174566/59030133*10000</f>
        <v>29.572354173757326</v>
      </c>
      <c r="U6" s="37">
        <f>14184/4256350*10000</f>
        <v>33.324327181740223</v>
      </c>
      <c r="V6" s="52">
        <f>628/170027*10000</f>
        <v>36.935310274250561</v>
      </c>
      <c r="W6" s="53">
        <v>29.58</v>
      </c>
      <c r="X6" s="37">
        <v>33.79</v>
      </c>
      <c r="Y6" s="37">
        <v>37.9</v>
      </c>
      <c r="Z6" s="3"/>
      <c r="AA6" s="3"/>
      <c r="AB6" s="3"/>
      <c r="AC6" s="3"/>
    </row>
    <row r="7" spans="1:29" ht="34.5" customHeight="1">
      <c r="A7" s="14" t="s">
        <v>143</v>
      </c>
      <c r="B7" s="35">
        <v>0.51</v>
      </c>
      <c r="C7" s="35">
        <v>0.55000000000000004</v>
      </c>
      <c r="D7" s="47">
        <v>0.78</v>
      </c>
      <c r="E7" s="48">
        <v>0.54</v>
      </c>
      <c r="F7" s="35">
        <v>0.56999999999999995</v>
      </c>
      <c r="G7" s="47">
        <v>1.18</v>
      </c>
      <c r="H7" s="48">
        <v>0.53</v>
      </c>
      <c r="I7" s="35">
        <v>0.55000000000000004</v>
      </c>
      <c r="J7" s="47">
        <v>0.91</v>
      </c>
      <c r="K7" s="48">
        <v>0.56000000000000005</v>
      </c>
      <c r="L7" s="35">
        <v>0.6</v>
      </c>
      <c r="M7" s="47">
        <v>0.86</v>
      </c>
      <c r="N7" s="48">
        <v>0.61</v>
      </c>
      <c r="O7" s="35">
        <v>0.55000000000000004</v>
      </c>
      <c r="P7" s="47">
        <v>0.81</v>
      </c>
      <c r="Q7" s="48">
        <v>0.67</v>
      </c>
      <c r="R7" s="35">
        <v>0.75</v>
      </c>
      <c r="S7" s="35">
        <v>1.06</v>
      </c>
      <c r="T7" s="35">
        <f>4113/59030133*10000</f>
        <v>0.69676278723613916</v>
      </c>
      <c r="U7" s="35">
        <f>316/4256350*10000</f>
        <v>0.74242014871897277</v>
      </c>
      <c r="V7" s="47">
        <f>12/170027*10000</f>
        <v>0.70577026001752652</v>
      </c>
      <c r="W7" s="48">
        <v>0.47</v>
      </c>
      <c r="X7" s="35">
        <v>0.6</v>
      </c>
      <c r="Y7" s="35">
        <v>0.65</v>
      </c>
      <c r="Z7" s="3"/>
      <c r="AA7" s="3"/>
      <c r="AB7" s="3"/>
      <c r="AC7" s="3"/>
    </row>
    <row r="8" spans="1:29" ht="34.5" customHeight="1">
      <c r="A8" s="22" t="s">
        <v>144</v>
      </c>
      <c r="B8" s="37">
        <v>4.54</v>
      </c>
      <c r="C8" s="37">
        <v>4.1900000000000004</v>
      </c>
      <c r="D8" s="52">
        <v>5.58</v>
      </c>
      <c r="E8" s="53">
        <v>4.8499999999999996</v>
      </c>
      <c r="F8" s="37">
        <v>4.66</v>
      </c>
      <c r="G8" s="52">
        <v>6.02</v>
      </c>
      <c r="H8" s="53">
        <v>4.6399999999999997</v>
      </c>
      <c r="I8" s="37">
        <v>4.63</v>
      </c>
      <c r="J8" s="52">
        <v>5.73</v>
      </c>
      <c r="K8" s="53">
        <v>4.8</v>
      </c>
      <c r="L8" s="37">
        <v>4.6399999999999997</v>
      </c>
      <c r="M8" s="52">
        <v>4.8</v>
      </c>
      <c r="N8" s="53">
        <v>5.63</v>
      </c>
      <c r="O8" s="37">
        <v>5.72</v>
      </c>
      <c r="P8" s="52">
        <v>7.02</v>
      </c>
      <c r="Q8" s="53">
        <v>5.53</v>
      </c>
      <c r="R8" s="37">
        <v>5.07</v>
      </c>
      <c r="S8" s="37">
        <v>5.69</v>
      </c>
      <c r="T8" s="37">
        <f>33810/59030133*10000</f>
        <v>5.7275832327872269</v>
      </c>
      <c r="U8" s="37">
        <f>2332/4256350*10000</f>
        <v>5.4788727430779893</v>
      </c>
      <c r="V8" s="52">
        <f>125/170027*10000</f>
        <v>7.3517735418492354</v>
      </c>
      <c r="W8" s="53">
        <v>3.9</v>
      </c>
      <c r="X8" s="37">
        <v>4.7699999999999996</v>
      </c>
      <c r="Y8" s="37">
        <v>5.98</v>
      </c>
      <c r="Z8" s="3"/>
      <c r="AA8" s="3"/>
      <c r="AB8" s="3"/>
      <c r="AC8" s="3"/>
    </row>
    <row r="9" spans="1:29" ht="18" customHeight="1">
      <c r="A9" s="14" t="s">
        <v>145</v>
      </c>
      <c r="B9" s="35">
        <v>3.54</v>
      </c>
      <c r="C9" s="35">
        <v>4.8</v>
      </c>
      <c r="D9" s="47">
        <v>6.14</v>
      </c>
      <c r="E9" s="48">
        <v>4.0199999999999996</v>
      </c>
      <c r="F9" s="35">
        <v>5.37</v>
      </c>
      <c r="G9" s="47">
        <v>5.85</v>
      </c>
      <c r="H9" s="48">
        <v>4.07</v>
      </c>
      <c r="I9" s="35">
        <v>5.49</v>
      </c>
      <c r="J9" s="47">
        <v>6.3</v>
      </c>
      <c r="K9" s="48">
        <v>4.33</v>
      </c>
      <c r="L9" s="35">
        <v>5.55</v>
      </c>
      <c r="M9" s="47">
        <v>5.15</v>
      </c>
      <c r="N9" s="48">
        <v>4.53</v>
      </c>
      <c r="O9" s="35">
        <v>6.28</v>
      </c>
      <c r="P9" s="47">
        <v>6.49</v>
      </c>
      <c r="Q9" s="48">
        <v>4.25</v>
      </c>
      <c r="R9" s="35">
        <v>5.56</v>
      </c>
      <c r="S9" s="35">
        <v>4.17</v>
      </c>
      <c r="T9" s="35">
        <f>28017/59030133*10000</f>
        <v>4.7462200364684932</v>
      </c>
      <c r="U9" s="35">
        <f>2624/4256350*10000</f>
        <v>6.1649065513879266</v>
      </c>
      <c r="V9" s="47">
        <f>96/170027*10000</f>
        <v>5.6461620801402121</v>
      </c>
      <c r="W9" s="48">
        <v>3.13</v>
      </c>
      <c r="X9" s="35">
        <v>5.79</v>
      </c>
      <c r="Y9" s="35">
        <v>5.45</v>
      </c>
      <c r="Z9" s="3"/>
      <c r="AA9" s="3"/>
      <c r="AB9" s="3"/>
      <c r="AC9" s="3"/>
    </row>
    <row r="10" spans="1:29" ht="31.5" customHeight="1">
      <c r="A10" s="22" t="s">
        <v>146</v>
      </c>
      <c r="B10" s="37">
        <v>4.5599999999999996</v>
      </c>
      <c r="C10" s="37">
        <v>5.14</v>
      </c>
      <c r="D10" s="52">
        <v>5.36</v>
      </c>
      <c r="E10" s="53">
        <v>5.05</v>
      </c>
      <c r="F10" s="37">
        <v>5.67</v>
      </c>
      <c r="G10" s="52">
        <v>6.13</v>
      </c>
      <c r="H10" s="53">
        <v>4.8899999999999997</v>
      </c>
      <c r="I10" s="37">
        <v>5.59</v>
      </c>
      <c r="J10" s="52">
        <v>5.67</v>
      </c>
      <c r="K10" s="53">
        <v>5.05</v>
      </c>
      <c r="L10" s="37">
        <v>5.78</v>
      </c>
      <c r="M10" s="52">
        <v>6.35</v>
      </c>
      <c r="N10" s="53">
        <v>5.56</v>
      </c>
      <c r="O10" s="37">
        <v>6.35</v>
      </c>
      <c r="P10" s="52">
        <v>6.67</v>
      </c>
      <c r="Q10" s="53">
        <v>5.33</v>
      </c>
      <c r="R10" s="37">
        <v>5.65</v>
      </c>
      <c r="S10" s="37">
        <v>7.16</v>
      </c>
      <c r="T10" s="37">
        <f>33052/59030133*10000</f>
        <v>5.5991742386892476</v>
      </c>
      <c r="U10" s="37">
        <f>2753/4256350*10000</f>
        <v>6.4679831310864948</v>
      </c>
      <c r="V10" s="52">
        <f>147/170027*10000</f>
        <v>8.6456856852147013</v>
      </c>
      <c r="W10" s="53">
        <v>3.96</v>
      </c>
      <c r="X10" s="37">
        <v>5.73</v>
      </c>
      <c r="Y10" s="37">
        <v>6.99</v>
      </c>
      <c r="Z10" s="3"/>
      <c r="AA10" s="3"/>
      <c r="AB10" s="3"/>
      <c r="AC10" s="3"/>
    </row>
    <row r="11" spans="1:29" ht="18" customHeight="1">
      <c r="A11" s="14" t="s">
        <v>147</v>
      </c>
      <c r="B11" s="35">
        <v>36.380000000000003</v>
      </c>
      <c r="C11" s="35">
        <v>41.13</v>
      </c>
      <c r="D11" s="47">
        <v>47.29</v>
      </c>
      <c r="E11" s="48">
        <v>38.28</v>
      </c>
      <c r="F11" s="35">
        <v>42.38</v>
      </c>
      <c r="G11" s="47">
        <v>45.67</v>
      </c>
      <c r="H11" s="48">
        <v>36.28</v>
      </c>
      <c r="I11" s="35">
        <v>41.7</v>
      </c>
      <c r="J11" s="47">
        <v>46.67</v>
      </c>
      <c r="K11" s="48">
        <v>36.83</v>
      </c>
      <c r="L11" s="35">
        <v>41.53</v>
      </c>
      <c r="M11" s="47">
        <v>44.03</v>
      </c>
      <c r="N11" s="48">
        <v>38.090000000000003</v>
      </c>
      <c r="O11" s="35">
        <v>45.16</v>
      </c>
      <c r="P11" s="47">
        <v>54.57</v>
      </c>
      <c r="Q11" s="48">
        <v>36.67</v>
      </c>
      <c r="R11" s="35">
        <v>39.99</v>
      </c>
      <c r="S11" s="35">
        <v>45.96</v>
      </c>
      <c r="T11" s="35">
        <f>222717/59030133*10000</f>
        <v>37.729374589076393</v>
      </c>
      <c r="U11" s="35">
        <f>18572/4256350*10000</f>
        <v>43.633629753192288</v>
      </c>
      <c r="V11" s="47">
        <f>825/170027*10000</f>
        <v>48.521705376204956</v>
      </c>
      <c r="W11" s="48">
        <v>24.71</v>
      </c>
      <c r="X11" s="35">
        <v>38.44</v>
      </c>
      <c r="Y11" s="35">
        <v>46.55</v>
      </c>
      <c r="Z11" s="3"/>
      <c r="AA11" s="3"/>
      <c r="AB11" s="3"/>
      <c r="AC11" s="3"/>
    </row>
    <row r="12" spans="1:29" ht="18" customHeight="1">
      <c r="A12" s="22" t="s">
        <v>148</v>
      </c>
      <c r="B12" s="37">
        <v>7.65</v>
      </c>
      <c r="C12" s="37">
        <v>9.0299999999999994</v>
      </c>
      <c r="D12" s="52">
        <v>9.7100000000000009</v>
      </c>
      <c r="E12" s="53">
        <v>8.7899999999999991</v>
      </c>
      <c r="F12" s="37">
        <v>10.59</v>
      </c>
      <c r="G12" s="52">
        <v>12.09</v>
      </c>
      <c r="H12" s="53">
        <v>8.5299999999999994</v>
      </c>
      <c r="I12" s="37">
        <v>11.09</v>
      </c>
      <c r="J12" s="52">
        <v>10.66</v>
      </c>
      <c r="K12" s="53">
        <v>8.91</v>
      </c>
      <c r="L12" s="37">
        <v>10.79</v>
      </c>
      <c r="M12" s="52">
        <v>9.9499999999999993</v>
      </c>
      <c r="N12" s="53">
        <v>9.58</v>
      </c>
      <c r="O12" s="37">
        <v>11.07</v>
      </c>
      <c r="P12" s="52">
        <v>13.98</v>
      </c>
      <c r="Q12" s="53">
        <v>7.63</v>
      </c>
      <c r="R12" s="37">
        <v>8.11</v>
      </c>
      <c r="S12" s="37">
        <v>7.45</v>
      </c>
      <c r="T12" s="37">
        <f>50686/59030133*10000</f>
        <v>8.5864621040240579</v>
      </c>
      <c r="U12" s="37">
        <f>4402/4256350*10000</f>
        <v>10.342194603357335</v>
      </c>
      <c r="V12" s="52">
        <f>166/170027*10000</f>
        <v>9.7631552635757846</v>
      </c>
      <c r="W12" s="53">
        <v>6.37</v>
      </c>
      <c r="X12" s="37">
        <v>10.32</v>
      </c>
      <c r="Y12" s="37">
        <v>8.7100000000000009</v>
      </c>
      <c r="Z12" s="3"/>
      <c r="AA12" s="3"/>
      <c r="AB12" s="3"/>
      <c r="AC12" s="3"/>
    </row>
    <row r="13" spans="1:29" ht="18" customHeight="1">
      <c r="A13" s="14" t="s">
        <v>149</v>
      </c>
      <c r="B13" s="35">
        <v>3.71</v>
      </c>
      <c r="C13" s="35">
        <v>4.28</v>
      </c>
      <c r="D13" s="47">
        <v>6.81</v>
      </c>
      <c r="E13" s="48">
        <v>3.81</v>
      </c>
      <c r="F13" s="35">
        <v>4.41</v>
      </c>
      <c r="G13" s="47">
        <v>4.1100000000000003</v>
      </c>
      <c r="H13" s="48">
        <v>3.79</v>
      </c>
      <c r="I13" s="35">
        <v>4.2699999999999996</v>
      </c>
      <c r="J13" s="47">
        <v>4.93</v>
      </c>
      <c r="K13" s="48">
        <v>3.84</v>
      </c>
      <c r="L13" s="35">
        <v>4.3099999999999996</v>
      </c>
      <c r="M13" s="47">
        <v>5.38</v>
      </c>
      <c r="N13" s="48">
        <v>3.84</v>
      </c>
      <c r="O13" s="35">
        <v>4.38</v>
      </c>
      <c r="P13" s="47">
        <v>5.28</v>
      </c>
      <c r="Q13" s="48">
        <v>3.98</v>
      </c>
      <c r="R13" s="35">
        <v>4.3899999999999997</v>
      </c>
      <c r="S13" s="35">
        <v>3.7</v>
      </c>
      <c r="T13" s="35">
        <f>24209/59030133*10000</f>
        <v>4.1011257758812771</v>
      </c>
      <c r="U13" s="35">
        <f>1998/4256350*10000</f>
        <v>4.6941628390522396</v>
      </c>
      <c r="V13" s="47">
        <f>71/170027*10000</f>
        <v>4.1758073717703663</v>
      </c>
      <c r="W13" s="48">
        <v>3.02</v>
      </c>
      <c r="X13" s="35">
        <v>4.63</v>
      </c>
      <c r="Y13" s="35">
        <v>6.46</v>
      </c>
      <c r="Z13" s="3"/>
      <c r="AA13" s="3"/>
      <c r="AB13" s="3"/>
      <c r="AC13" s="3"/>
    </row>
    <row r="14" spans="1:29" ht="32.25" customHeight="1">
      <c r="A14" s="22" t="s">
        <v>150</v>
      </c>
      <c r="B14" s="37">
        <v>0.2</v>
      </c>
      <c r="C14" s="37">
        <v>0.25</v>
      </c>
      <c r="D14" s="52">
        <v>0.06</v>
      </c>
      <c r="E14" s="53">
        <v>0.23</v>
      </c>
      <c r="F14" s="37">
        <v>0.3</v>
      </c>
      <c r="G14" s="52">
        <v>0.34</v>
      </c>
      <c r="H14" s="53">
        <v>0.24</v>
      </c>
      <c r="I14" s="37">
        <v>0.3</v>
      </c>
      <c r="J14" s="52">
        <v>0.28000000000000003</v>
      </c>
      <c r="K14" s="53">
        <v>0.25</v>
      </c>
      <c r="L14" s="37">
        <v>0.33</v>
      </c>
      <c r="M14" s="52">
        <v>0.34</v>
      </c>
      <c r="N14" s="53">
        <v>0.26</v>
      </c>
      <c r="O14" s="37">
        <v>0.28000000000000003</v>
      </c>
      <c r="P14" s="52">
        <v>0.06</v>
      </c>
      <c r="Q14" s="53">
        <v>0.26</v>
      </c>
      <c r="R14" s="37">
        <v>0.26</v>
      </c>
      <c r="S14" s="37">
        <v>0.35</v>
      </c>
      <c r="T14" s="37">
        <f>1687/59030133*10000</f>
        <v>0.28578624412043929</v>
      </c>
      <c r="U14" s="37">
        <f>145/4256350*10000</f>
        <v>0.34066747330459196</v>
      </c>
      <c r="V14" s="52">
        <f>1/170027*10000</f>
        <v>5.8814188334793883E-2</v>
      </c>
      <c r="W14" s="53">
        <v>0.21</v>
      </c>
      <c r="X14" s="37">
        <v>0.37</v>
      </c>
      <c r="Y14" s="37">
        <v>0.18</v>
      </c>
      <c r="Z14" s="3"/>
      <c r="AA14" s="3"/>
      <c r="AB14" s="3"/>
      <c r="AC14" s="3"/>
    </row>
    <row r="15" spans="1:29" ht="36" customHeight="1">
      <c r="A15" s="14" t="s">
        <v>151</v>
      </c>
      <c r="B15" s="35">
        <v>0.53</v>
      </c>
      <c r="C15" s="35">
        <v>0.6</v>
      </c>
      <c r="D15" s="47">
        <v>0.5</v>
      </c>
      <c r="E15" s="48">
        <v>0.6</v>
      </c>
      <c r="F15" s="35">
        <v>0.83</v>
      </c>
      <c r="G15" s="47">
        <v>0.84</v>
      </c>
      <c r="H15" s="48">
        <v>0.56999999999999995</v>
      </c>
      <c r="I15" s="35">
        <v>0.71</v>
      </c>
      <c r="J15" s="47">
        <v>0.96</v>
      </c>
      <c r="K15" s="48">
        <v>0.6</v>
      </c>
      <c r="L15" s="35">
        <v>0.75</v>
      </c>
      <c r="M15" s="47">
        <v>0.69</v>
      </c>
      <c r="N15" s="48">
        <v>0.65</v>
      </c>
      <c r="O15" s="35">
        <v>0.83</v>
      </c>
      <c r="P15" s="47">
        <v>0.93</v>
      </c>
      <c r="Q15" s="48">
        <v>0.65</v>
      </c>
      <c r="R15" s="35">
        <v>0.74</v>
      </c>
      <c r="S15" s="35">
        <v>1.35</v>
      </c>
      <c r="T15" s="35">
        <f>4025/59030133*10000</f>
        <v>0.68185514676038428</v>
      </c>
      <c r="U15" s="35">
        <f>350/4256350*10000</f>
        <v>0.82230079763177377</v>
      </c>
      <c r="V15" s="47">
        <f>10/170027*10000</f>
        <v>0.58814188334793882</v>
      </c>
      <c r="W15" s="48">
        <v>0.5</v>
      </c>
      <c r="X15" s="35">
        <v>0.88</v>
      </c>
      <c r="Y15" s="35">
        <v>0.71</v>
      </c>
      <c r="Z15" s="3"/>
      <c r="AA15" s="3"/>
      <c r="AB15" s="3"/>
      <c r="AC15" s="3"/>
    </row>
    <row r="16" spans="1:29" ht="33.75" customHeight="1">
      <c r="A16" s="22" t="s">
        <v>152</v>
      </c>
      <c r="B16" s="37">
        <v>1.8</v>
      </c>
      <c r="C16" s="37">
        <v>1.81</v>
      </c>
      <c r="D16" s="52">
        <v>1.95</v>
      </c>
      <c r="E16" s="53">
        <v>1.98</v>
      </c>
      <c r="F16" s="37">
        <v>2.06</v>
      </c>
      <c r="G16" s="52">
        <v>2.4700000000000002</v>
      </c>
      <c r="H16" s="53">
        <v>1.94</v>
      </c>
      <c r="I16" s="37">
        <v>2</v>
      </c>
      <c r="J16" s="52">
        <v>2.27</v>
      </c>
      <c r="K16" s="53">
        <v>2.08</v>
      </c>
      <c r="L16" s="37">
        <v>2.25</v>
      </c>
      <c r="M16" s="52">
        <v>2</v>
      </c>
      <c r="N16" s="53">
        <v>2.39</v>
      </c>
      <c r="O16" s="37">
        <v>2.42</v>
      </c>
      <c r="P16" s="52">
        <v>2.44</v>
      </c>
      <c r="Q16" s="53">
        <v>2.5499999999999998</v>
      </c>
      <c r="R16" s="37">
        <v>2.6</v>
      </c>
      <c r="S16" s="37">
        <v>2.58</v>
      </c>
      <c r="T16" s="37">
        <f>16710/59030133*10000</f>
        <v>2.8307576403393844</v>
      </c>
      <c r="U16" s="37">
        <f>1417/4256350*10000</f>
        <v>3.3291435149834956</v>
      </c>
      <c r="V16" s="52">
        <f>50/170027*10000</f>
        <v>2.9407094167396943</v>
      </c>
      <c r="W16" s="53">
        <v>1.93</v>
      </c>
      <c r="X16" s="37">
        <v>3.06</v>
      </c>
      <c r="Y16" s="37">
        <v>3.02</v>
      </c>
      <c r="Z16" s="3"/>
      <c r="AA16" s="3"/>
      <c r="AB16" s="3"/>
      <c r="AC16" s="3"/>
    </row>
    <row r="17" spans="1:29" ht="35.25" customHeight="1">
      <c r="A17" s="14" t="s">
        <v>153</v>
      </c>
      <c r="B17" s="35">
        <v>0</v>
      </c>
      <c r="C17" s="35">
        <v>0.01</v>
      </c>
      <c r="D17" s="47" t="s">
        <v>102</v>
      </c>
      <c r="E17" s="48">
        <v>0</v>
      </c>
      <c r="F17" s="35">
        <v>0</v>
      </c>
      <c r="G17" s="47" t="s">
        <v>102</v>
      </c>
      <c r="H17" s="48">
        <v>0</v>
      </c>
      <c r="I17" s="35">
        <v>0</v>
      </c>
      <c r="J17" s="47" t="s">
        <v>154</v>
      </c>
      <c r="K17" s="48">
        <v>0</v>
      </c>
      <c r="L17" s="35">
        <v>0</v>
      </c>
      <c r="M17" s="47" t="s">
        <v>154</v>
      </c>
      <c r="N17" s="48">
        <v>0</v>
      </c>
      <c r="O17" s="35" t="s">
        <v>154</v>
      </c>
      <c r="P17" s="47" t="s">
        <v>154</v>
      </c>
      <c r="Q17" s="48">
        <v>0</v>
      </c>
      <c r="R17" s="35">
        <v>0</v>
      </c>
      <c r="S17" s="35" t="s">
        <v>154</v>
      </c>
      <c r="T17" s="35">
        <f>14/59030133*10000</f>
        <v>2.3716700756882926E-3</v>
      </c>
      <c r="U17" s="35" t="s">
        <v>154</v>
      </c>
      <c r="V17" s="47" t="s">
        <v>154</v>
      </c>
      <c r="W17" s="48">
        <v>0</v>
      </c>
      <c r="X17" s="35">
        <v>0.01</v>
      </c>
      <c r="Y17" s="35">
        <v>0</v>
      </c>
      <c r="Z17" s="3"/>
      <c r="AA17" s="3"/>
      <c r="AB17" s="3"/>
      <c r="AC17" s="3"/>
    </row>
    <row r="18" spans="1:29" ht="34.5" customHeight="1">
      <c r="A18" s="22" t="s">
        <v>155</v>
      </c>
      <c r="B18" s="37">
        <v>0.14000000000000001</v>
      </c>
      <c r="C18" s="37">
        <v>0.11</v>
      </c>
      <c r="D18" s="52" t="s">
        <v>102</v>
      </c>
      <c r="E18" s="53">
        <v>0.13</v>
      </c>
      <c r="F18" s="37">
        <v>0.13</v>
      </c>
      <c r="G18" s="52">
        <v>0.17</v>
      </c>
      <c r="H18" s="53">
        <v>0.13</v>
      </c>
      <c r="I18" s="37">
        <v>7.0000000000000007E-2</v>
      </c>
      <c r="J18" s="52">
        <v>0.06</v>
      </c>
      <c r="K18" s="53">
        <v>0.11</v>
      </c>
      <c r="L18" s="37">
        <v>0.1</v>
      </c>
      <c r="M18" s="52">
        <v>0.06</v>
      </c>
      <c r="N18" s="53">
        <v>0.11</v>
      </c>
      <c r="O18" s="37">
        <v>0.09</v>
      </c>
      <c r="P18" s="52" t="s">
        <v>154</v>
      </c>
      <c r="Q18" s="53">
        <v>0.11</v>
      </c>
      <c r="R18" s="37">
        <v>7.0000000000000007E-2</v>
      </c>
      <c r="S18" s="37">
        <v>0.06</v>
      </c>
      <c r="T18" s="37">
        <f>676/59030133*10000</f>
        <v>0.11451778365466328</v>
      </c>
      <c r="U18" s="37">
        <f>45/4256350*10000</f>
        <v>0.10572438826694235</v>
      </c>
      <c r="V18" s="52">
        <f>1/170027*10000</f>
        <v>5.8814188334793883E-2</v>
      </c>
      <c r="W18" s="53">
        <v>0.16</v>
      </c>
      <c r="X18" s="37">
        <v>0.09</v>
      </c>
      <c r="Y18" s="37">
        <v>0.12</v>
      </c>
      <c r="Z18" s="3"/>
      <c r="AA18" s="3"/>
      <c r="AB18" s="3"/>
      <c r="AC18" s="3"/>
    </row>
    <row r="19" spans="1:29" ht="33" customHeight="1">
      <c r="A19" s="14" t="s">
        <v>156</v>
      </c>
      <c r="B19" s="35">
        <v>0.2</v>
      </c>
      <c r="C19" s="35">
        <v>0.2</v>
      </c>
      <c r="D19" s="47">
        <v>0.22</v>
      </c>
      <c r="E19" s="48">
        <v>0.22</v>
      </c>
      <c r="F19" s="35">
        <v>0.22</v>
      </c>
      <c r="G19" s="47">
        <v>0.22</v>
      </c>
      <c r="H19" s="48">
        <v>0.21</v>
      </c>
      <c r="I19" s="35">
        <v>0.22</v>
      </c>
      <c r="J19" s="47">
        <v>0.23</v>
      </c>
      <c r="K19" s="48">
        <v>0.21</v>
      </c>
      <c r="L19" s="35">
        <v>0.21</v>
      </c>
      <c r="M19" s="47">
        <v>0.11</v>
      </c>
      <c r="N19" s="48">
        <v>0.22</v>
      </c>
      <c r="O19" s="35">
        <v>0.22</v>
      </c>
      <c r="P19" s="47">
        <v>0.41</v>
      </c>
      <c r="Q19" s="48">
        <v>0.22</v>
      </c>
      <c r="R19" s="35">
        <v>0.21</v>
      </c>
      <c r="S19" s="35">
        <v>0.41</v>
      </c>
      <c r="T19" s="35">
        <f>1309/59030133*10000</f>
        <v>0.22175115207685539</v>
      </c>
      <c r="U19" s="35">
        <f>88/4256350*10000</f>
        <v>0.20674991483313168</v>
      </c>
      <c r="V19" s="47">
        <f>2/170027*10000</f>
        <v>0.11762837666958777</v>
      </c>
      <c r="W19" s="48">
        <v>0.24</v>
      </c>
      <c r="X19" s="35">
        <v>0.28999999999999998</v>
      </c>
      <c r="Y19" s="35">
        <v>0.12</v>
      </c>
      <c r="Z19" s="3"/>
      <c r="AA19" s="3"/>
      <c r="AB19" s="3"/>
      <c r="AC19" s="3"/>
    </row>
    <row r="20" spans="1:29" ht="36" customHeight="1">
      <c r="A20" s="22" t="s">
        <v>157</v>
      </c>
      <c r="B20" s="37">
        <v>2.0699999999999998</v>
      </c>
      <c r="C20" s="37">
        <v>2.92</v>
      </c>
      <c r="D20" s="52">
        <v>4.58</v>
      </c>
      <c r="E20" s="53">
        <v>2.3199999999999998</v>
      </c>
      <c r="F20" s="37">
        <v>3.32</v>
      </c>
      <c r="G20" s="52">
        <v>5.57</v>
      </c>
      <c r="H20" s="53">
        <v>2.37</v>
      </c>
      <c r="I20" s="37">
        <v>3.61</v>
      </c>
      <c r="J20" s="52">
        <v>6.24</v>
      </c>
      <c r="K20" s="53">
        <v>2.52</v>
      </c>
      <c r="L20" s="37">
        <v>3.71</v>
      </c>
      <c r="M20" s="52">
        <v>4.97</v>
      </c>
      <c r="N20" s="53">
        <v>4.16</v>
      </c>
      <c r="O20" s="37">
        <v>5.01</v>
      </c>
      <c r="P20" s="52">
        <v>9.4499999999999993</v>
      </c>
      <c r="Q20" s="53">
        <v>4.3</v>
      </c>
      <c r="R20" s="37">
        <v>4.78</v>
      </c>
      <c r="S20" s="37">
        <v>8.98</v>
      </c>
      <c r="T20" s="37">
        <f>30258/59030133*10000</f>
        <v>5.1258566535840266</v>
      </c>
      <c r="U20" s="37">
        <f>2698/4256350*10000</f>
        <v>6.3387644343157872</v>
      </c>
      <c r="V20" s="52">
        <f>164/170027*10000</f>
        <v>9.6455268869061968</v>
      </c>
      <c r="W20" s="53">
        <v>3.75</v>
      </c>
      <c r="X20" s="37">
        <v>5.85</v>
      </c>
      <c r="Y20" s="37">
        <v>9.18</v>
      </c>
      <c r="Z20" s="3"/>
      <c r="AA20" s="3"/>
      <c r="AB20" s="3"/>
      <c r="AC20" s="3"/>
    </row>
    <row r="21" spans="1:29" ht="30.75" customHeight="1">
      <c r="A21" s="14" t="s">
        <v>158</v>
      </c>
      <c r="B21" s="35">
        <v>3.91</v>
      </c>
      <c r="C21" s="35">
        <v>3.98</v>
      </c>
      <c r="D21" s="47">
        <v>5.64</v>
      </c>
      <c r="E21" s="48">
        <v>4.09</v>
      </c>
      <c r="F21" s="35">
        <v>4.2</v>
      </c>
      <c r="G21" s="47">
        <v>4.67</v>
      </c>
      <c r="H21" s="48">
        <v>3.97</v>
      </c>
      <c r="I21" s="35">
        <v>4.3499999999999996</v>
      </c>
      <c r="J21" s="47">
        <v>5.78</v>
      </c>
      <c r="K21" s="48">
        <v>3.99</v>
      </c>
      <c r="L21" s="35">
        <v>4.0199999999999996</v>
      </c>
      <c r="M21" s="47">
        <v>5.26</v>
      </c>
      <c r="N21" s="48">
        <v>4.0599999999999996</v>
      </c>
      <c r="O21" s="35">
        <v>25.38</v>
      </c>
      <c r="P21" s="47">
        <v>24.99</v>
      </c>
      <c r="Q21" s="48">
        <v>4.29</v>
      </c>
      <c r="R21" s="35">
        <v>4.38</v>
      </c>
      <c r="S21" s="35">
        <v>6.98</v>
      </c>
      <c r="T21" s="35">
        <f>27581/59030133*10000</f>
        <v>4.6723594541113433</v>
      </c>
      <c r="U21" s="35">
        <f>2074/4256350*10000</f>
        <v>4.872719583680853</v>
      </c>
      <c r="V21" s="47">
        <f>109/170027*10000</f>
        <v>6.4107465284925329</v>
      </c>
      <c r="W21" s="48">
        <v>3.39</v>
      </c>
      <c r="X21" s="35">
        <v>4.33</v>
      </c>
      <c r="Y21" s="35">
        <v>6.22</v>
      </c>
      <c r="Z21" s="3"/>
      <c r="AA21" s="3"/>
      <c r="AB21" s="3"/>
      <c r="AC21" s="3"/>
    </row>
    <row r="22" spans="1:29" ht="18" customHeight="1">
      <c r="A22" s="22" t="s">
        <v>159</v>
      </c>
      <c r="B22" s="37" t="s">
        <v>135</v>
      </c>
      <c r="C22" s="37" t="s">
        <v>135</v>
      </c>
      <c r="D22" s="52" t="s">
        <v>135</v>
      </c>
      <c r="E22" s="53" t="s">
        <v>135</v>
      </c>
      <c r="F22" s="37" t="s">
        <v>135</v>
      </c>
      <c r="G22" s="52" t="s">
        <v>135</v>
      </c>
      <c r="H22" s="53" t="s">
        <v>135</v>
      </c>
      <c r="I22" s="37" t="s">
        <v>135</v>
      </c>
      <c r="J22" s="52" t="s">
        <v>135</v>
      </c>
      <c r="K22" s="53" t="s">
        <v>135</v>
      </c>
      <c r="L22" s="37" t="s">
        <v>135</v>
      </c>
      <c r="M22" s="52" t="s">
        <v>135</v>
      </c>
      <c r="N22" s="53">
        <v>13.19</v>
      </c>
      <c r="O22" s="37">
        <v>4.22</v>
      </c>
      <c r="P22" s="52">
        <v>6.09</v>
      </c>
      <c r="Q22" s="53">
        <v>10.76</v>
      </c>
      <c r="R22" s="37">
        <v>13.77</v>
      </c>
      <c r="S22" s="37">
        <v>8.2200000000000006</v>
      </c>
      <c r="T22" s="37">
        <f>51630/59030133*10000</f>
        <v>8.7463804291276119</v>
      </c>
      <c r="U22" s="37">
        <f>3803/4256350*10000</f>
        <v>8.9348855239818157</v>
      </c>
      <c r="V22" s="52">
        <f>163/170027*10000</f>
        <v>9.5867126985714037</v>
      </c>
      <c r="W22" s="53">
        <v>1.91</v>
      </c>
      <c r="X22" s="37">
        <v>2.64</v>
      </c>
      <c r="Y22" s="37">
        <v>3.08</v>
      </c>
      <c r="Z22" s="3"/>
      <c r="AA22" s="3"/>
      <c r="AB22" s="3"/>
      <c r="AC22" s="3"/>
    </row>
    <row r="23" spans="1:29" ht="18" customHeight="1">
      <c r="A23" s="14" t="s">
        <v>77</v>
      </c>
      <c r="B23" s="35">
        <f t="shared" ref="B23:M23" si="0">SUM(B5:B22)</f>
        <v>101.33</v>
      </c>
      <c r="C23" s="35">
        <f t="shared" si="0"/>
        <v>115.25000000000001</v>
      </c>
      <c r="D23" s="47">
        <f t="shared" si="0"/>
        <v>136.88</v>
      </c>
      <c r="E23" s="48">
        <f t="shared" si="0"/>
        <v>106.85</v>
      </c>
      <c r="F23" s="35">
        <f t="shared" si="0"/>
        <v>121.03999999999999</v>
      </c>
      <c r="G23" s="47">
        <f t="shared" si="0"/>
        <v>135.14000000000001</v>
      </c>
      <c r="H23" s="48">
        <f t="shared" si="0"/>
        <v>104.15999999999998</v>
      </c>
      <c r="I23" s="35">
        <f t="shared" si="0"/>
        <v>121.33999999999999</v>
      </c>
      <c r="J23" s="47">
        <f t="shared" si="0"/>
        <v>138.48999999999998</v>
      </c>
      <c r="K23" s="48">
        <f t="shared" si="0"/>
        <v>106.24999999999997</v>
      </c>
      <c r="L23" s="35">
        <f t="shared" si="0"/>
        <v>121.50999999999999</v>
      </c>
      <c r="M23" s="47">
        <f t="shared" si="0"/>
        <v>127.52</v>
      </c>
      <c r="N23" s="48">
        <v>124.98</v>
      </c>
      <c r="O23" s="35">
        <v>153.13999999999999</v>
      </c>
      <c r="P23" s="47">
        <v>178.84</v>
      </c>
      <c r="Q23" s="48">
        <v>119.11</v>
      </c>
      <c r="R23" s="35">
        <v>131.71</v>
      </c>
      <c r="S23" s="35">
        <v>148.03</v>
      </c>
      <c r="T23" s="35">
        <f>721974/59030133*10000</f>
        <v>122.30600937321283</v>
      </c>
      <c r="U23" s="35">
        <f>59395/4256350*10000</f>
        <v>139.544445358112</v>
      </c>
      <c r="V23" s="47">
        <f>2628/170027*10000</f>
        <v>154.56368694383832</v>
      </c>
      <c r="W23" s="48">
        <v>112.34</v>
      </c>
      <c r="X23" s="35">
        <v>125.32</v>
      </c>
      <c r="Y23" s="35">
        <v>144.87</v>
      </c>
      <c r="Z23" s="3"/>
      <c r="AA23" s="3"/>
      <c r="AB23" s="3"/>
      <c r="AC23" s="3"/>
    </row>
    <row r="24" spans="1:29" ht="15.75" customHeight="1">
      <c r="A24" s="16" t="s">
        <v>160</v>
      </c>
      <c r="B24" s="76"/>
      <c r="C24" s="76"/>
      <c r="D24" s="76"/>
      <c r="E24" s="76"/>
      <c r="F24" s="76"/>
      <c r="G24" s="76"/>
      <c r="H24" s="76"/>
      <c r="I24" s="76"/>
      <c r="J24" s="76"/>
      <c r="K24" s="76"/>
      <c r="L24" s="76"/>
      <c r="M24" s="76"/>
      <c r="N24" s="76"/>
      <c r="O24" s="76"/>
      <c r="P24" s="76"/>
      <c r="Q24" s="76"/>
      <c r="R24" s="76"/>
      <c r="S24" s="76"/>
      <c r="T24" s="76"/>
      <c r="U24" s="76"/>
      <c r="V24" s="76"/>
      <c r="W24" s="76"/>
      <c r="X24" s="76"/>
      <c r="Y24" s="76"/>
      <c r="Z24" s="3"/>
      <c r="AA24" s="3"/>
      <c r="AB24" s="3"/>
      <c r="AC24" s="3"/>
    </row>
    <row r="25" spans="1:29" ht="15.75" customHeight="1">
      <c r="A25" s="16" t="s">
        <v>161</v>
      </c>
      <c r="B25" s="76"/>
      <c r="C25" s="76"/>
      <c r="D25" s="76"/>
      <c r="E25" s="76"/>
      <c r="F25" s="76"/>
      <c r="G25" s="76"/>
      <c r="H25" s="76"/>
      <c r="I25" s="76"/>
      <c r="J25" s="76"/>
      <c r="K25" s="76"/>
      <c r="L25" s="76"/>
      <c r="M25" s="76"/>
      <c r="N25" s="76"/>
      <c r="O25" s="76"/>
      <c r="P25" s="76"/>
      <c r="Q25" s="76"/>
      <c r="R25" s="76"/>
      <c r="S25" s="76"/>
      <c r="T25" s="76"/>
      <c r="U25" s="76"/>
      <c r="V25" s="76"/>
      <c r="W25" s="76"/>
      <c r="X25" s="76"/>
      <c r="Y25" s="76"/>
      <c r="Z25" s="3"/>
      <c r="AA25" s="3"/>
      <c r="AB25" s="3"/>
      <c r="AC25" s="3"/>
    </row>
    <row r="26" spans="1:29" ht="15.75" customHeight="1">
      <c r="A26" s="3"/>
      <c r="B26" s="3"/>
      <c r="C26" s="3"/>
      <c r="D26" s="3"/>
      <c r="E26" s="3"/>
      <c r="F26" s="3"/>
      <c r="G26" s="3"/>
      <c r="H26" s="3"/>
      <c r="I26" s="3"/>
      <c r="J26" s="3"/>
      <c r="K26" s="3"/>
      <c r="L26" s="3"/>
      <c r="M26" s="3"/>
      <c r="N26" s="3"/>
      <c r="O26" s="3"/>
      <c r="P26" s="3"/>
      <c r="Q26" s="3"/>
      <c r="R26" s="3"/>
      <c r="S26" s="3"/>
      <c r="T26" s="3"/>
      <c r="U26" s="3"/>
      <c r="V26" s="3"/>
      <c r="W26" s="3"/>
      <c r="X26" s="3"/>
      <c r="Y26" s="3"/>
      <c r="Z26" s="3"/>
      <c r="AA26" s="3"/>
    </row>
    <row r="27" spans="1:29" ht="15.75" customHeight="1">
      <c r="A27" s="3"/>
      <c r="B27" s="3"/>
      <c r="C27" s="3"/>
      <c r="D27" s="3"/>
      <c r="E27" s="3"/>
      <c r="F27" s="3"/>
      <c r="G27" s="3"/>
      <c r="H27" s="3"/>
      <c r="I27" s="3"/>
      <c r="J27" s="3"/>
      <c r="K27" s="3"/>
      <c r="L27" s="3"/>
      <c r="M27" s="3"/>
      <c r="N27" s="3"/>
      <c r="O27" s="3"/>
      <c r="P27" s="3"/>
      <c r="Q27" s="3"/>
      <c r="R27" s="3"/>
      <c r="S27" s="3"/>
      <c r="T27" s="3"/>
      <c r="U27" s="3"/>
      <c r="V27" s="3"/>
      <c r="W27" s="3"/>
      <c r="X27" s="3"/>
      <c r="Y27" s="3"/>
      <c r="Z27" s="3"/>
      <c r="AA27" s="3"/>
    </row>
    <row r="28" spans="1:29" ht="15.75" customHeight="1">
      <c r="A28" s="3"/>
      <c r="B28" s="3"/>
      <c r="C28" s="3"/>
      <c r="D28" s="3"/>
      <c r="E28" s="3"/>
      <c r="F28" s="3"/>
      <c r="G28" s="3"/>
      <c r="H28" s="3"/>
      <c r="I28" s="3"/>
      <c r="J28" s="3"/>
      <c r="K28" s="3"/>
      <c r="L28" s="3"/>
      <c r="M28" s="3"/>
      <c r="N28" s="3"/>
      <c r="O28" s="3"/>
      <c r="P28" s="3"/>
      <c r="Q28" s="3"/>
      <c r="R28" s="3"/>
      <c r="S28" s="3"/>
      <c r="T28" s="3"/>
      <c r="U28" s="3"/>
      <c r="V28" s="3"/>
      <c r="W28" s="3"/>
      <c r="X28" s="3"/>
      <c r="Y28" s="3"/>
      <c r="Z28" s="3"/>
      <c r="AA28" s="3"/>
    </row>
    <row r="29" spans="1:29" ht="15.75" customHeight="1">
      <c r="A29" s="3"/>
      <c r="B29" s="3"/>
      <c r="C29" s="3"/>
      <c r="D29" s="3"/>
      <c r="E29" s="3"/>
      <c r="F29" s="3"/>
      <c r="G29" s="3"/>
      <c r="H29" s="3"/>
      <c r="I29" s="3"/>
      <c r="J29" s="3"/>
      <c r="K29" s="3"/>
      <c r="L29" s="3"/>
      <c r="M29" s="3"/>
      <c r="N29" s="3"/>
      <c r="O29" s="3"/>
      <c r="P29" s="3"/>
      <c r="Q29" s="3"/>
      <c r="R29" s="3"/>
      <c r="S29" s="3"/>
      <c r="T29" s="3"/>
      <c r="U29" s="3"/>
      <c r="V29" s="3"/>
      <c r="W29" s="3"/>
      <c r="X29" s="3"/>
      <c r="Y29" s="3"/>
      <c r="Z29" s="3"/>
      <c r="AA29" s="3"/>
    </row>
    <row r="30" spans="1:29" ht="15.75" customHeight="1">
      <c r="A30" s="3"/>
      <c r="B30" s="3"/>
      <c r="C30" s="3"/>
      <c r="D30" s="3"/>
      <c r="E30" s="3"/>
      <c r="F30" s="3"/>
      <c r="G30" s="3"/>
      <c r="H30" s="3"/>
      <c r="I30" s="3"/>
      <c r="J30" s="3"/>
      <c r="K30" s="3"/>
      <c r="L30" s="3"/>
      <c r="M30" s="3"/>
      <c r="N30" s="3"/>
      <c r="O30" s="3"/>
      <c r="P30" s="3"/>
      <c r="Q30" s="3"/>
      <c r="R30" s="3"/>
      <c r="S30" s="3"/>
      <c r="T30" s="3"/>
      <c r="U30" s="3"/>
      <c r="V30" s="3"/>
      <c r="W30" s="3"/>
      <c r="X30" s="3"/>
      <c r="Y30" s="3"/>
      <c r="Z30" s="3"/>
      <c r="AA30" s="3"/>
    </row>
    <row r="31" spans="1:29" ht="15.75" customHeight="1">
      <c r="A31" s="3"/>
      <c r="B31" s="3"/>
      <c r="C31" s="3"/>
      <c r="D31" s="3"/>
      <c r="E31" s="3"/>
      <c r="F31" s="3"/>
      <c r="G31" s="3"/>
      <c r="H31" s="3"/>
      <c r="I31" s="3"/>
      <c r="J31" s="3"/>
      <c r="K31" s="3"/>
      <c r="L31" s="3"/>
      <c r="M31" s="3"/>
      <c r="N31" s="3"/>
      <c r="O31" s="3"/>
      <c r="P31" s="3"/>
      <c r="Q31" s="3"/>
      <c r="R31" s="3"/>
      <c r="S31" s="3"/>
      <c r="T31" s="3"/>
      <c r="U31" s="3"/>
      <c r="V31" s="3"/>
      <c r="W31" s="3"/>
      <c r="X31" s="3"/>
      <c r="Y31" s="3"/>
      <c r="Z31" s="3"/>
      <c r="AA31" s="3"/>
    </row>
    <row r="32" spans="1:29" ht="15.75" customHeight="1">
      <c r="A32" s="3"/>
      <c r="B32" s="3"/>
      <c r="C32" s="3"/>
      <c r="D32" s="3"/>
      <c r="E32" s="3"/>
      <c r="F32" s="3"/>
      <c r="G32" s="3"/>
      <c r="H32" s="3"/>
      <c r="I32" s="3"/>
      <c r="J32" s="3"/>
      <c r="K32" s="3"/>
      <c r="L32" s="3"/>
      <c r="M32" s="3"/>
      <c r="N32" s="3"/>
      <c r="O32" s="3"/>
      <c r="P32" s="3"/>
      <c r="Q32" s="3"/>
      <c r="R32" s="3"/>
      <c r="S32" s="3"/>
      <c r="T32" s="3"/>
      <c r="U32" s="3"/>
      <c r="V32" s="3"/>
      <c r="W32" s="3"/>
      <c r="X32" s="3"/>
      <c r="Y32" s="3"/>
      <c r="Z32" s="3"/>
      <c r="AA32" s="3"/>
    </row>
    <row r="33" spans="1:27" ht="15.75" customHeight="1">
      <c r="A33" s="3"/>
      <c r="B33" s="3"/>
      <c r="C33" s="3"/>
      <c r="D33" s="3"/>
      <c r="E33" s="3"/>
      <c r="F33" s="3"/>
      <c r="G33" s="3"/>
      <c r="H33" s="3"/>
      <c r="I33" s="3"/>
      <c r="J33" s="3"/>
      <c r="K33" s="3"/>
      <c r="L33" s="3"/>
      <c r="M33" s="3"/>
      <c r="N33" s="3"/>
      <c r="O33" s="3"/>
      <c r="P33" s="3"/>
      <c r="Q33" s="3"/>
      <c r="R33" s="3"/>
      <c r="S33" s="3"/>
      <c r="T33" s="3"/>
      <c r="U33" s="3"/>
      <c r="V33" s="3"/>
      <c r="W33" s="3"/>
      <c r="X33" s="3"/>
      <c r="Y33" s="3"/>
      <c r="Z33" s="3"/>
      <c r="AA33" s="3"/>
    </row>
    <row r="34" spans="1:27" ht="15.75" customHeight="1">
      <c r="A34" s="3"/>
      <c r="B34" s="3"/>
      <c r="C34" s="3"/>
      <c r="D34" s="3"/>
      <c r="E34" s="3"/>
      <c r="F34" s="3"/>
      <c r="G34" s="3"/>
      <c r="H34" s="3"/>
      <c r="I34" s="3"/>
      <c r="J34" s="3"/>
      <c r="K34" s="3"/>
      <c r="L34" s="3"/>
      <c r="M34" s="3"/>
      <c r="N34" s="3"/>
      <c r="O34" s="3"/>
      <c r="P34" s="3"/>
      <c r="Q34" s="3"/>
      <c r="R34" s="3"/>
      <c r="S34" s="3"/>
      <c r="T34" s="3"/>
      <c r="U34" s="3"/>
      <c r="V34" s="3"/>
      <c r="W34" s="3"/>
      <c r="X34" s="3"/>
      <c r="Y34" s="3"/>
      <c r="Z34" s="3"/>
      <c r="AA34" s="3"/>
    </row>
    <row r="35" spans="1:27" ht="15.75" customHeight="1">
      <c r="A35" s="3"/>
      <c r="B35" s="3"/>
      <c r="C35" s="3"/>
      <c r="D35" s="3"/>
      <c r="E35" s="3"/>
      <c r="F35" s="3"/>
      <c r="G35" s="3"/>
      <c r="H35" s="3"/>
      <c r="I35" s="3"/>
      <c r="J35" s="3"/>
      <c r="K35" s="3"/>
      <c r="L35" s="3"/>
      <c r="M35" s="3"/>
      <c r="N35" s="3"/>
      <c r="O35" s="3"/>
      <c r="P35" s="3"/>
      <c r="Q35" s="3"/>
      <c r="R35" s="3"/>
      <c r="S35" s="3"/>
      <c r="T35" s="3"/>
      <c r="U35" s="3"/>
      <c r="V35" s="3"/>
      <c r="W35" s="3"/>
      <c r="X35" s="3"/>
      <c r="Y35" s="3"/>
      <c r="Z35" s="3"/>
      <c r="AA35" s="3"/>
    </row>
    <row r="36" spans="1:27" ht="15.75" customHeight="1">
      <c r="A36" s="3"/>
      <c r="B36" s="3"/>
      <c r="C36" s="3"/>
      <c r="D36" s="3"/>
      <c r="E36" s="3"/>
      <c r="F36" s="3"/>
      <c r="G36" s="3"/>
      <c r="H36" s="3"/>
      <c r="I36" s="3"/>
      <c r="J36" s="3"/>
      <c r="K36" s="3"/>
      <c r="L36" s="3"/>
      <c r="M36" s="3"/>
      <c r="N36" s="3"/>
      <c r="O36" s="3"/>
      <c r="P36" s="3"/>
      <c r="Q36" s="3"/>
      <c r="R36" s="3"/>
      <c r="S36" s="3"/>
      <c r="T36" s="3"/>
      <c r="U36" s="3"/>
      <c r="V36" s="3"/>
      <c r="W36" s="3"/>
      <c r="X36" s="3"/>
      <c r="Y36" s="3"/>
      <c r="Z36" s="3"/>
      <c r="AA36" s="3"/>
    </row>
    <row r="37" spans="1:27" ht="15.75" customHeight="1">
      <c r="A37" s="3"/>
      <c r="B37" s="3"/>
      <c r="C37" s="3"/>
      <c r="D37" s="3"/>
      <c r="E37" s="3"/>
      <c r="F37" s="3"/>
      <c r="G37" s="3"/>
      <c r="H37" s="3"/>
      <c r="I37" s="3"/>
      <c r="J37" s="3"/>
      <c r="K37" s="3"/>
      <c r="L37" s="3"/>
      <c r="M37" s="3"/>
      <c r="N37" s="3"/>
      <c r="O37" s="3"/>
      <c r="P37" s="3"/>
      <c r="Q37" s="3"/>
      <c r="R37" s="3"/>
      <c r="S37" s="3"/>
      <c r="T37" s="3"/>
      <c r="U37" s="3"/>
      <c r="V37" s="3"/>
      <c r="W37" s="3"/>
      <c r="X37" s="3"/>
      <c r="Y37" s="3"/>
      <c r="Z37" s="3"/>
      <c r="AA37" s="3"/>
    </row>
    <row r="38" spans="1:27" ht="15.75" customHeight="1">
      <c r="A38" s="3"/>
      <c r="B38" s="3"/>
      <c r="C38" s="3"/>
      <c r="D38" s="3"/>
      <c r="E38" s="3"/>
      <c r="F38" s="3"/>
      <c r="G38" s="3"/>
      <c r="H38" s="3"/>
      <c r="I38" s="3"/>
      <c r="J38" s="3"/>
      <c r="K38" s="3"/>
      <c r="L38" s="3"/>
      <c r="M38" s="3"/>
      <c r="N38" s="3"/>
      <c r="O38" s="3"/>
      <c r="P38" s="3"/>
      <c r="Q38" s="3"/>
      <c r="R38" s="3"/>
      <c r="S38" s="3"/>
      <c r="T38" s="3"/>
      <c r="U38" s="3"/>
      <c r="V38" s="3"/>
      <c r="W38" s="3"/>
      <c r="X38" s="3"/>
      <c r="Y38" s="3"/>
      <c r="Z38" s="3"/>
      <c r="AA38" s="3"/>
    </row>
    <row r="39" spans="1:27" ht="15.75" customHeight="1">
      <c r="A39" s="3"/>
      <c r="B39" s="3"/>
      <c r="C39" s="3"/>
      <c r="D39" s="3"/>
      <c r="E39" s="3"/>
      <c r="F39" s="3"/>
      <c r="G39" s="3"/>
      <c r="H39" s="3"/>
      <c r="I39" s="3"/>
      <c r="J39" s="3"/>
      <c r="K39" s="3"/>
      <c r="L39" s="3"/>
      <c r="M39" s="3"/>
      <c r="N39" s="3"/>
      <c r="O39" s="3"/>
      <c r="P39" s="3"/>
      <c r="Q39" s="3"/>
      <c r="R39" s="3"/>
      <c r="S39" s="3"/>
      <c r="T39" s="3"/>
      <c r="U39" s="3"/>
      <c r="V39" s="3"/>
      <c r="W39" s="3"/>
      <c r="X39" s="3"/>
      <c r="Y39" s="3"/>
      <c r="Z39" s="3"/>
      <c r="AA39" s="3"/>
    </row>
    <row r="40" spans="1:27" ht="15.75" customHeight="1">
      <c r="A40" s="3"/>
      <c r="B40" s="3"/>
      <c r="C40" s="3"/>
      <c r="D40" s="3"/>
      <c r="E40" s="3"/>
      <c r="F40" s="3"/>
      <c r="G40" s="3"/>
      <c r="H40" s="3"/>
      <c r="I40" s="3"/>
      <c r="J40" s="3"/>
      <c r="K40" s="3"/>
      <c r="L40" s="3"/>
      <c r="M40" s="3"/>
      <c r="N40" s="3"/>
      <c r="O40" s="3"/>
      <c r="P40" s="3"/>
      <c r="Q40" s="3"/>
      <c r="R40" s="3"/>
      <c r="S40" s="3"/>
      <c r="T40" s="3"/>
      <c r="U40" s="3"/>
      <c r="V40" s="3"/>
      <c r="W40" s="3"/>
      <c r="X40" s="3"/>
      <c r="Y40" s="3"/>
      <c r="Z40" s="3"/>
      <c r="AA40" s="3"/>
    </row>
    <row r="41" spans="1:27" ht="15.75" customHeight="1">
      <c r="A41" s="3"/>
      <c r="B41" s="3"/>
      <c r="C41" s="3"/>
      <c r="D41" s="3"/>
      <c r="E41" s="3"/>
      <c r="F41" s="3"/>
      <c r="G41" s="3"/>
      <c r="H41" s="3"/>
      <c r="I41" s="3"/>
      <c r="J41" s="3"/>
      <c r="K41" s="3"/>
      <c r="L41" s="3"/>
      <c r="M41" s="3"/>
      <c r="N41" s="3"/>
      <c r="O41" s="3"/>
      <c r="P41" s="3"/>
      <c r="Q41" s="3"/>
      <c r="R41" s="3"/>
      <c r="S41" s="3"/>
      <c r="T41" s="3"/>
      <c r="U41" s="3"/>
      <c r="V41" s="3"/>
      <c r="W41" s="3"/>
      <c r="X41" s="3"/>
      <c r="Y41" s="3"/>
      <c r="Z41" s="3"/>
      <c r="AA41" s="3"/>
    </row>
    <row r="42" spans="1:27" ht="15.75" customHeight="1">
      <c r="A42" s="3"/>
      <c r="B42" s="3"/>
      <c r="C42" s="3"/>
      <c r="D42" s="3"/>
      <c r="E42" s="3"/>
      <c r="F42" s="3"/>
      <c r="G42" s="3"/>
      <c r="H42" s="3"/>
      <c r="I42" s="3"/>
      <c r="J42" s="3"/>
      <c r="K42" s="3"/>
      <c r="L42" s="3"/>
      <c r="M42" s="3"/>
      <c r="N42" s="3"/>
      <c r="O42" s="3"/>
      <c r="P42" s="3"/>
      <c r="Q42" s="3"/>
      <c r="R42" s="3"/>
      <c r="S42" s="3"/>
      <c r="T42" s="3"/>
      <c r="U42" s="3"/>
      <c r="V42" s="3"/>
      <c r="W42" s="3"/>
      <c r="X42" s="3"/>
      <c r="Y42" s="3"/>
      <c r="Z42" s="3"/>
      <c r="AA42" s="3"/>
    </row>
    <row r="43" spans="1:27" ht="15.75" customHeight="1">
      <c r="A43" s="3"/>
      <c r="B43" s="3"/>
      <c r="C43" s="3"/>
      <c r="D43" s="3"/>
      <c r="E43" s="3"/>
      <c r="F43" s="3"/>
      <c r="G43" s="3"/>
      <c r="H43" s="3"/>
      <c r="I43" s="3"/>
      <c r="J43" s="3"/>
      <c r="K43" s="3"/>
      <c r="L43" s="3"/>
      <c r="M43" s="3"/>
      <c r="N43" s="3"/>
      <c r="O43" s="3"/>
      <c r="P43" s="3"/>
      <c r="Q43" s="3"/>
      <c r="R43" s="3"/>
      <c r="S43" s="3"/>
      <c r="T43" s="3"/>
      <c r="U43" s="3"/>
      <c r="V43" s="3"/>
      <c r="W43" s="3"/>
      <c r="X43" s="3"/>
      <c r="Y43" s="3"/>
      <c r="Z43" s="3"/>
      <c r="AA43" s="3"/>
    </row>
    <row r="44" spans="1:27" ht="15.75" customHeight="1">
      <c r="A44" s="3"/>
      <c r="B44" s="3"/>
      <c r="C44" s="3"/>
      <c r="D44" s="3"/>
      <c r="E44" s="3"/>
      <c r="F44" s="3"/>
      <c r="G44" s="3"/>
      <c r="H44" s="3"/>
      <c r="I44" s="3"/>
      <c r="J44" s="3"/>
      <c r="K44" s="3"/>
      <c r="L44" s="3"/>
      <c r="M44" s="3"/>
      <c r="N44" s="3"/>
      <c r="O44" s="3"/>
      <c r="P44" s="3"/>
      <c r="Q44" s="3"/>
      <c r="R44" s="3"/>
      <c r="S44" s="3"/>
      <c r="T44" s="3"/>
      <c r="U44" s="3"/>
      <c r="V44" s="3"/>
      <c r="W44" s="3"/>
      <c r="X44" s="3"/>
      <c r="Y44" s="3"/>
      <c r="Z44" s="3"/>
      <c r="AA44" s="3"/>
    </row>
    <row r="45" spans="1:27" ht="15.75" customHeight="1">
      <c r="A45" s="3"/>
      <c r="B45" s="3"/>
      <c r="C45" s="3"/>
      <c r="D45" s="3"/>
      <c r="E45" s="3"/>
      <c r="F45" s="3"/>
      <c r="G45" s="3"/>
      <c r="H45" s="3"/>
      <c r="I45" s="3"/>
      <c r="J45" s="3"/>
      <c r="K45" s="3"/>
      <c r="L45" s="3"/>
      <c r="M45" s="3"/>
      <c r="N45" s="3"/>
      <c r="O45" s="3"/>
      <c r="P45" s="3"/>
      <c r="Q45" s="3"/>
      <c r="R45" s="3"/>
      <c r="S45" s="3"/>
      <c r="T45" s="3"/>
      <c r="U45" s="3"/>
      <c r="V45" s="3"/>
      <c r="W45" s="3"/>
      <c r="X45" s="3"/>
      <c r="Y45" s="3"/>
      <c r="Z45" s="3"/>
      <c r="AA45" s="3"/>
    </row>
    <row r="46" spans="1:27" ht="15.75" customHeight="1">
      <c r="A46" s="3"/>
      <c r="B46" s="3"/>
      <c r="C46" s="3"/>
      <c r="D46" s="3"/>
      <c r="E46" s="3"/>
      <c r="F46" s="3"/>
      <c r="G46" s="3"/>
      <c r="H46" s="3"/>
      <c r="I46" s="3"/>
      <c r="J46" s="3"/>
      <c r="K46" s="3"/>
      <c r="L46" s="3"/>
      <c r="M46" s="3"/>
      <c r="N46" s="3"/>
      <c r="O46" s="3"/>
      <c r="P46" s="3"/>
      <c r="Q46" s="3"/>
      <c r="R46" s="3"/>
      <c r="S46" s="3"/>
      <c r="T46" s="3"/>
      <c r="U46" s="3"/>
      <c r="V46" s="3"/>
      <c r="W46" s="3"/>
      <c r="X46" s="3"/>
      <c r="Y46" s="3"/>
      <c r="Z46" s="3"/>
      <c r="AA46" s="3"/>
    </row>
    <row r="47" spans="1:27" ht="15.75" customHeight="1">
      <c r="A47" s="3"/>
      <c r="B47" s="3"/>
      <c r="C47" s="3"/>
      <c r="D47" s="3"/>
      <c r="E47" s="3"/>
      <c r="F47" s="3"/>
      <c r="G47" s="3"/>
      <c r="H47" s="3"/>
      <c r="I47" s="3"/>
      <c r="J47" s="3"/>
      <c r="K47" s="3"/>
      <c r="L47" s="3"/>
      <c r="M47" s="3"/>
      <c r="N47" s="3"/>
      <c r="O47" s="3"/>
      <c r="P47" s="3"/>
      <c r="Q47" s="3"/>
      <c r="R47" s="3"/>
      <c r="S47" s="3"/>
      <c r="T47" s="3"/>
      <c r="U47" s="3"/>
      <c r="V47" s="3"/>
      <c r="W47" s="3"/>
      <c r="X47" s="3"/>
      <c r="Y47" s="3"/>
      <c r="Z47" s="3"/>
      <c r="AA47" s="3"/>
    </row>
    <row r="48" spans="1:27" ht="15.75" customHeight="1">
      <c r="A48" s="3"/>
      <c r="B48" s="3"/>
      <c r="C48" s="3"/>
      <c r="D48" s="3"/>
      <c r="E48" s="3"/>
      <c r="F48" s="3"/>
      <c r="G48" s="3"/>
      <c r="H48" s="3"/>
      <c r="I48" s="3"/>
      <c r="J48" s="3"/>
      <c r="K48" s="3"/>
      <c r="L48" s="3"/>
      <c r="M48" s="3"/>
      <c r="N48" s="3"/>
      <c r="O48" s="3"/>
      <c r="P48" s="3"/>
      <c r="Q48" s="3"/>
      <c r="R48" s="3"/>
      <c r="S48" s="3"/>
      <c r="T48" s="3"/>
      <c r="U48" s="3"/>
      <c r="V48" s="3"/>
      <c r="W48" s="3"/>
      <c r="X48" s="3"/>
      <c r="Y48" s="3"/>
      <c r="Z48" s="3"/>
      <c r="AA48" s="3"/>
    </row>
    <row r="49" spans="1:27" ht="15.75" customHeight="1">
      <c r="A49" s="3"/>
      <c r="B49" s="3"/>
      <c r="C49" s="3"/>
      <c r="D49" s="3"/>
      <c r="E49" s="3"/>
      <c r="F49" s="3"/>
      <c r="G49" s="3"/>
      <c r="H49" s="3"/>
      <c r="I49" s="3"/>
      <c r="J49" s="3"/>
      <c r="K49" s="3"/>
      <c r="L49" s="3"/>
      <c r="M49" s="3"/>
      <c r="N49" s="3"/>
      <c r="O49" s="3"/>
      <c r="P49" s="3"/>
      <c r="Q49" s="3"/>
      <c r="R49" s="3"/>
      <c r="S49" s="3"/>
      <c r="T49" s="3"/>
      <c r="U49" s="3"/>
      <c r="V49" s="3"/>
      <c r="W49" s="3"/>
      <c r="X49" s="3"/>
      <c r="Y49" s="3"/>
      <c r="Z49" s="3"/>
      <c r="AA49" s="3"/>
    </row>
    <row r="50" spans="1:27" ht="15.75" customHeight="1">
      <c r="A50" s="3"/>
      <c r="B50" s="3"/>
      <c r="C50" s="3"/>
      <c r="D50" s="3"/>
      <c r="E50" s="3"/>
      <c r="F50" s="3"/>
      <c r="G50" s="3"/>
      <c r="H50" s="3"/>
      <c r="I50" s="3"/>
      <c r="J50" s="3"/>
      <c r="K50" s="3"/>
      <c r="L50" s="3"/>
      <c r="M50" s="3"/>
      <c r="N50" s="3"/>
      <c r="O50" s="3"/>
      <c r="P50" s="3"/>
      <c r="Q50" s="3"/>
      <c r="R50" s="3"/>
      <c r="S50" s="3"/>
      <c r="T50" s="3"/>
      <c r="U50" s="3"/>
      <c r="V50" s="3"/>
      <c r="W50" s="3"/>
      <c r="X50" s="3"/>
      <c r="Y50" s="3"/>
      <c r="Z50" s="3"/>
      <c r="AA50" s="3"/>
    </row>
    <row r="51" spans="1:27" ht="15.75" customHeight="1">
      <c r="A51" s="3"/>
      <c r="B51" s="3"/>
      <c r="C51" s="3"/>
      <c r="D51" s="3"/>
      <c r="E51" s="3"/>
      <c r="F51" s="3"/>
      <c r="G51" s="3"/>
      <c r="H51" s="3"/>
      <c r="I51" s="3"/>
      <c r="J51" s="3"/>
      <c r="K51" s="3"/>
      <c r="L51" s="3"/>
      <c r="M51" s="3"/>
      <c r="N51" s="3"/>
      <c r="O51" s="3"/>
      <c r="P51" s="3"/>
      <c r="Q51" s="3"/>
      <c r="R51" s="3"/>
      <c r="S51" s="3"/>
      <c r="T51" s="3"/>
      <c r="U51" s="3"/>
      <c r="V51" s="3"/>
      <c r="W51" s="3"/>
      <c r="X51" s="3"/>
      <c r="Y51" s="3"/>
      <c r="Z51" s="3"/>
      <c r="AA51" s="3"/>
    </row>
    <row r="52" spans="1:27" ht="15.75" customHeight="1">
      <c r="A52" s="3"/>
      <c r="B52" s="3"/>
      <c r="C52" s="3"/>
      <c r="D52" s="3"/>
      <c r="E52" s="3"/>
      <c r="F52" s="3"/>
      <c r="G52" s="3"/>
      <c r="H52" s="3"/>
      <c r="I52" s="3"/>
      <c r="J52" s="3"/>
      <c r="K52" s="3"/>
      <c r="L52" s="3"/>
      <c r="M52" s="3"/>
      <c r="N52" s="3"/>
      <c r="O52" s="3"/>
      <c r="P52" s="3"/>
      <c r="Q52" s="3"/>
      <c r="R52" s="3"/>
      <c r="S52" s="3"/>
      <c r="T52" s="3"/>
      <c r="U52" s="3"/>
      <c r="V52" s="3"/>
      <c r="W52" s="3"/>
      <c r="X52" s="3"/>
      <c r="Y52" s="3"/>
      <c r="Z52" s="3"/>
      <c r="AA52" s="3"/>
    </row>
    <row r="53" spans="1:27" ht="15.75" customHeight="1">
      <c r="A53" s="3"/>
      <c r="B53" s="3"/>
      <c r="C53" s="3"/>
      <c r="D53" s="3"/>
      <c r="E53" s="3"/>
      <c r="F53" s="3"/>
      <c r="G53" s="3"/>
      <c r="H53" s="3"/>
      <c r="I53" s="3"/>
      <c r="J53" s="3"/>
      <c r="K53" s="3"/>
      <c r="L53" s="3"/>
      <c r="M53" s="3"/>
      <c r="N53" s="3"/>
      <c r="O53" s="3"/>
      <c r="P53" s="3"/>
      <c r="Q53" s="3"/>
      <c r="R53" s="3"/>
      <c r="S53" s="3"/>
      <c r="T53" s="3"/>
      <c r="U53" s="3"/>
      <c r="V53" s="3"/>
      <c r="W53" s="3"/>
      <c r="X53" s="3"/>
      <c r="Y53" s="3"/>
      <c r="Z53" s="3"/>
      <c r="AA53" s="3"/>
    </row>
    <row r="54" spans="1:27" ht="15.75" customHeight="1">
      <c r="A54" s="3"/>
      <c r="B54" s="3"/>
      <c r="C54" s="3"/>
      <c r="D54" s="3"/>
      <c r="E54" s="3"/>
      <c r="F54" s="3"/>
      <c r="G54" s="3"/>
      <c r="H54" s="3"/>
      <c r="I54" s="3"/>
      <c r="J54" s="3"/>
      <c r="K54" s="3"/>
      <c r="L54" s="3"/>
      <c r="M54" s="3"/>
      <c r="N54" s="3"/>
      <c r="O54" s="3"/>
      <c r="P54" s="3"/>
      <c r="Q54" s="3"/>
      <c r="R54" s="3"/>
      <c r="S54" s="3"/>
      <c r="T54" s="3"/>
      <c r="U54" s="3"/>
      <c r="V54" s="3"/>
      <c r="W54" s="3"/>
      <c r="X54" s="3"/>
      <c r="Y54" s="3"/>
      <c r="Z54" s="3"/>
      <c r="AA54" s="3"/>
    </row>
    <row r="55" spans="1:27" ht="15.75" customHeight="1">
      <c r="A55" s="3"/>
      <c r="B55" s="3"/>
      <c r="C55" s="3"/>
      <c r="D55" s="3"/>
      <c r="E55" s="3"/>
      <c r="F55" s="3"/>
      <c r="G55" s="3"/>
      <c r="H55" s="3"/>
      <c r="I55" s="3"/>
      <c r="J55" s="3"/>
      <c r="K55" s="3"/>
      <c r="L55" s="3"/>
      <c r="M55" s="3"/>
      <c r="N55" s="3"/>
      <c r="O55" s="3"/>
      <c r="P55" s="3"/>
      <c r="Q55" s="3"/>
      <c r="R55" s="3"/>
      <c r="S55" s="3"/>
      <c r="T55" s="3"/>
      <c r="U55" s="3"/>
      <c r="V55" s="3"/>
      <c r="W55" s="3"/>
      <c r="X55" s="3"/>
      <c r="Y55" s="3"/>
      <c r="Z55" s="3"/>
      <c r="AA55" s="3"/>
    </row>
    <row r="56" spans="1:27" ht="15.75" customHeight="1">
      <c r="A56" s="3"/>
      <c r="B56" s="3"/>
      <c r="C56" s="3"/>
      <c r="D56" s="3"/>
      <c r="E56" s="3"/>
      <c r="F56" s="3"/>
      <c r="G56" s="3"/>
      <c r="H56" s="3"/>
      <c r="I56" s="3"/>
      <c r="J56" s="3"/>
      <c r="K56" s="3"/>
      <c r="L56" s="3"/>
      <c r="M56" s="3"/>
      <c r="N56" s="3"/>
      <c r="O56" s="3"/>
      <c r="P56" s="3"/>
      <c r="Q56" s="3"/>
      <c r="R56" s="3"/>
      <c r="S56" s="3"/>
      <c r="T56" s="3"/>
      <c r="U56" s="3"/>
      <c r="V56" s="3"/>
      <c r="W56" s="3"/>
      <c r="X56" s="3"/>
      <c r="Y56" s="3"/>
      <c r="Z56" s="3"/>
      <c r="AA56" s="3"/>
    </row>
    <row r="57" spans="1:27" ht="15.75" customHeight="1">
      <c r="A57" s="3"/>
      <c r="B57" s="3"/>
      <c r="C57" s="3"/>
      <c r="D57" s="3"/>
      <c r="E57" s="3"/>
      <c r="F57" s="3"/>
      <c r="G57" s="3"/>
      <c r="H57" s="3"/>
      <c r="I57" s="3"/>
      <c r="J57" s="3"/>
      <c r="K57" s="3"/>
      <c r="L57" s="3"/>
      <c r="M57" s="3"/>
      <c r="N57" s="3"/>
      <c r="O57" s="3"/>
      <c r="P57" s="3"/>
      <c r="Q57" s="3"/>
      <c r="R57" s="3"/>
      <c r="S57" s="3"/>
      <c r="T57" s="3"/>
      <c r="U57" s="3"/>
      <c r="V57" s="3"/>
      <c r="W57" s="3"/>
      <c r="X57" s="3"/>
      <c r="Y57" s="3"/>
      <c r="Z57" s="3"/>
      <c r="AA57" s="3"/>
    </row>
    <row r="58" spans="1:27" ht="15.75" customHeight="1">
      <c r="A58" s="3"/>
      <c r="B58" s="3"/>
      <c r="C58" s="3"/>
      <c r="D58" s="3"/>
      <c r="E58" s="3"/>
      <c r="F58" s="3"/>
      <c r="G58" s="3"/>
      <c r="H58" s="3"/>
      <c r="I58" s="3"/>
      <c r="J58" s="3"/>
      <c r="K58" s="3"/>
      <c r="L58" s="3"/>
      <c r="M58" s="3"/>
      <c r="N58" s="3"/>
      <c r="O58" s="3"/>
      <c r="P58" s="3"/>
      <c r="Q58" s="3"/>
      <c r="R58" s="3"/>
      <c r="S58" s="3"/>
      <c r="T58" s="3"/>
      <c r="U58" s="3"/>
      <c r="V58" s="3"/>
      <c r="W58" s="3"/>
      <c r="X58" s="3"/>
      <c r="Y58" s="3"/>
      <c r="Z58" s="3"/>
      <c r="AA58" s="3"/>
    </row>
    <row r="59" spans="1:27" ht="15.75" customHeight="1">
      <c r="A59" s="3"/>
      <c r="B59" s="3"/>
      <c r="C59" s="3"/>
      <c r="D59" s="3"/>
      <c r="E59" s="3"/>
      <c r="F59" s="3"/>
      <c r="G59" s="3"/>
      <c r="H59" s="3"/>
      <c r="I59" s="3"/>
      <c r="J59" s="3"/>
      <c r="K59" s="3"/>
      <c r="L59" s="3"/>
      <c r="M59" s="3"/>
      <c r="N59" s="3"/>
      <c r="O59" s="3"/>
      <c r="P59" s="3"/>
      <c r="Q59" s="3"/>
      <c r="R59" s="3"/>
      <c r="S59" s="3"/>
      <c r="T59" s="3"/>
      <c r="U59" s="3"/>
      <c r="V59" s="3"/>
      <c r="W59" s="3"/>
      <c r="X59" s="3"/>
      <c r="Y59" s="3"/>
      <c r="Z59" s="3"/>
      <c r="AA59" s="3"/>
    </row>
    <row r="60" spans="1:27" ht="15.75" customHeight="1">
      <c r="A60" s="3"/>
      <c r="B60" s="3"/>
      <c r="C60" s="3"/>
      <c r="D60" s="3"/>
      <c r="E60" s="3"/>
      <c r="F60" s="3"/>
      <c r="G60" s="3"/>
      <c r="H60" s="3"/>
      <c r="I60" s="3"/>
      <c r="J60" s="3"/>
      <c r="K60" s="3"/>
      <c r="L60" s="3"/>
      <c r="M60" s="3"/>
      <c r="N60" s="3"/>
      <c r="O60" s="3"/>
      <c r="P60" s="3"/>
      <c r="Q60" s="3"/>
      <c r="R60" s="3"/>
      <c r="S60" s="3"/>
      <c r="T60" s="3"/>
      <c r="U60" s="3"/>
      <c r="V60" s="3"/>
      <c r="W60" s="3"/>
      <c r="X60" s="3"/>
      <c r="Y60" s="3"/>
      <c r="Z60" s="3"/>
      <c r="AA60" s="3"/>
    </row>
    <row r="61" spans="1:27" ht="15.75" customHeight="1">
      <c r="A61" s="3"/>
      <c r="B61" s="3"/>
      <c r="C61" s="3"/>
      <c r="D61" s="3"/>
      <c r="E61" s="3"/>
      <c r="F61" s="3"/>
      <c r="G61" s="3"/>
      <c r="H61" s="3"/>
      <c r="I61" s="3"/>
      <c r="J61" s="3"/>
      <c r="K61" s="3"/>
      <c r="L61" s="3"/>
      <c r="M61" s="3"/>
      <c r="N61" s="3"/>
      <c r="O61" s="3"/>
      <c r="P61" s="3"/>
      <c r="Q61" s="3"/>
      <c r="R61" s="3"/>
      <c r="S61" s="3"/>
      <c r="T61" s="3"/>
      <c r="U61" s="3"/>
      <c r="V61" s="3"/>
      <c r="W61" s="3"/>
      <c r="X61" s="3"/>
      <c r="Y61" s="3"/>
      <c r="Z61" s="3"/>
      <c r="AA61" s="3"/>
    </row>
    <row r="62" spans="1:27" ht="15.75" customHeight="1">
      <c r="A62" s="3"/>
      <c r="B62" s="3"/>
      <c r="C62" s="3"/>
      <c r="D62" s="3"/>
      <c r="E62" s="3"/>
      <c r="F62" s="3"/>
      <c r="G62" s="3"/>
      <c r="H62" s="3"/>
      <c r="I62" s="3"/>
      <c r="J62" s="3"/>
      <c r="K62" s="3"/>
      <c r="L62" s="3"/>
      <c r="M62" s="3"/>
      <c r="N62" s="3"/>
      <c r="O62" s="3"/>
      <c r="P62" s="3"/>
      <c r="Q62" s="3"/>
      <c r="R62" s="3"/>
      <c r="S62" s="3"/>
      <c r="T62" s="3"/>
      <c r="U62" s="3"/>
      <c r="V62" s="3"/>
      <c r="W62" s="3"/>
      <c r="X62" s="3"/>
      <c r="Y62" s="3"/>
      <c r="Z62" s="3"/>
      <c r="AA62" s="3"/>
    </row>
    <row r="63" spans="1:27" ht="15.75" customHeight="1">
      <c r="A63" s="3"/>
      <c r="B63" s="3"/>
      <c r="C63" s="3"/>
      <c r="D63" s="3"/>
      <c r="E63" s="3"/>
      <c r="F63" s="3"/>
      <c r="G63" s="3"/>
      <c r="H63" s="3"/>
      <c r="I63" s="3"/>
      <c r="J63" s="3"/>
      <c r="K63" s="3"/>
      <c r="L63" s="3"/>
      <c r="M63" s="3"/>
      <c r="N63" s="3"/>
      <c r="O63" s="3"/>
      <c r="P63" s="3"/>
      <c r="Q63" s="3"/>
      <c r="R63" s="3"/>
      <c r="S63" s="3"/>
      <c r="T63" s="3"/>
      <c r="U63" s="3"/>
      <c r="V63" s="3"/>
      <c r="W63" s="3"/>
      <c r="X63" s="3"/>
      <c r="Y63" s="3"/>
      <c r="Z63" s="3"/>
      <c r="AA63" s="3"/>
    </row>
    <row r="64" spans="1:27" ht="15.75" customHeight="1">
      <c r="A64" s="3"/>
      <c r="B64" s="3"/>
      <c r="C64" s="3"/>
      <c r="D64" s="3"/>
      <c r="E64" s="3"/>
      <c r="F64" s="3"/>
      <c r="G64" s="3"/>
      <c r="H64" s="3"/>
      <c r="I64" s="3"/>
      <c r="J64" s="3"/>
      <c r="K64" s="3"/>
      <c r="L64" s="3"/>
      <c r="M64" s="3"/>
      <c r="N64" s="3"/>
      <c r="O64" s="3"/>
      <c r="P64" s="3"/>
      <c r="Q64" s="3"/>
      <c r="R64" s="3"/>
      <c r="S64" s="3"/>
      <c r="T64" s="3"/>
      <c r="U64" s="3"/>
      <c r="V64" s="3"/>
      <c r="W64" s="3"/>
      <c r="X64" s="3"/>
      <c r="Y64" s="3"/>
      <c r="Z64" s="3"/>
      <c r="AA64" s="3"/>
    </row>
    <row r="65" spans="1:27" ht="15.75" customHeight="1">
      <c r="A65" s="3"/>
      <c r="B65" s="3"/>
      <c r="C65" s="3"/>
      <c r="D65" s="3"/>
      <c r="E65" s="3"/>
      <c r="F65" s="3"/>
      <c r="G65" s="3"/>
      <c r="H65" s="3"/>
      <c r="I65" s="3"/>
      <c r="J65" s="3"/>
      <c r="K65" s="3"/>
      <c r="L65" s="3"/>
      <c r="M65" s="3"/>
      <c r="N65" s="3"/>
      <c r="O65" s="3"/>
      <c r="P65" s="3"/>
      <c r="Q65" s="3"/>
      <c r="R65" s="3"/>
      <c r="S65" s="3"/>
      <c r="T65" s="3"/>
      <c r="U65" s="3"/>
      <c r="V65" s="3"/>
      <c r="W65" s="3"/>
      <c r="X65" s="3"/>
      <c r="Y65" s="3"/>
      <c r="Z65" s="3"/>
      <c r="AA65" s="3"/>
    </row>
    <row r="66" spans="1:27" ht="15.75" customHeight="1">
      <c r="A66" s="3"/>
      <c r="B66" s="3"/>
      <c r="C66" s="3"/>
      <c r="D66" s="3"/>
      <c r="E66" s="3"/>
      <c r="F66" s="3"/>
      <c r="G66" s="3"/>
      <c r="H66" s="3"/>
      <c r="I66" s="3"/>
      <c r="J66" s="3"/>
      <c r="K66" s="3"/>
      <c r="L66" s="3"/>
      <c r="M66" s="3"/>
      <c r="N66" s="3"/>
      <c r="O66" s="3"/>
      <c r="P66" s="3"/>
      <c r="Q66" s="3"/>
      <c r="R66" s="3"/>
      <c r="S66" s="3"/>
      <c r="T66" s="3"/>
      <c r="U66" s="3"/>
      <c r="V66" s="3"/>
      <c r="W66" s="3"/>
      <c r="X66" s="3"/>
      <c r="Y66" s="3"/>
      <c r="Z66" s="3"/>
      <c r="AA66" s="3"/>
    </row>
    <row r="67" spans="1:27" ht="15.75" customHeight="1">
      <c r="A67" s="3"/>
      <c r="B67" s="3"/>
      <c r="C67" s="3"/>
      <c r="D67" s="3"/>
      <c r="E67" s="3"/>
      <c r="F67" s="3"/>
      <c r="G67" s="3"/>
      <c r="H67" s="3"/>
      <c r="I67" s="3"/>
      <c r="J67" s="3"/>
      <c r="K67" s="3"/>
      <c r="L67" s="3"/>
      <c r="M67" s="3"/>
      <c r="N67" s="3"/>
      <c r="O67" s="3"/>
      <c r="P67" s="3"/>
      <c r="Q67" s="3"/>
      <c r="R67" s="3"/>
      <c r="S67" s="3"/>
      <c r="T67" s="3"/>
      <c r="U67" s="3"/>
      <c r="V67" s="3"/>
      <c r="W67" s="3"/>
      <c r="X67" s="3"/>
      <c r="Y67" s="3"/>
      <c r="Z67" s="3"/>
      <c r="AA67" s="3"/>
    </row>
    <row r="68" spans="1:27" ht="15.75" customHeight="1">
      <c r="A68" s="3"/>
      <c r="B68" s="3"/>
      <c r="C68" s="3"/>
      <c r="D68" s="3"/>
      <c r="E68" s="3"/>
      <c r="F68" s="3"/>
      <c r="G68" s="3"/>
      <c r="H68" s="3"/>
      <c r="I68" s="3"/>
      <c r="J68" s="3"/>
      <c r="K68" s="3"/>
      <c r="L68" s="3"/>
      <c r="M68" s="3"/>
      <c r="N68" s="3"/>
      <c r="O68" s="3"/>
      <c r="P68" s="3"/>
      <c r="Q68" s="3"/>
      <c r="R68" s="3"/>
      <c r="S68" s="3"/>
      <c r="T68" s="3"/>
      <c r="U68" s="3"/>
      <c r="V68" s="3"/>
      <c r="W68" s="3"/>
      <c r="X68" s="3"/>
      <c r="Y68" s="3"/>
      <c r="Z68" s="3"/>
      <c r="AA68" s="3"/>
    </row>
    <row r="69" spans="1:27" ht="15.75" customHeight="1">
      <c r="A69" s="3"/>
      <c r="B69" s="3"/>
      <c r="C69" s="3"/>
      <c r="D69" s="3"/>
      <c r="E69" s="3"/>
      <c r="F69" s="3"/>
      <c r="G69" s="3"/>
      <c r="H69" s="3"/>
      <c r="I69" s="3"/>
      <c r="J69" s="3"/>
      <c r="K69" s="3"/>
      <c r="L69" s="3"/>
      <c r="M69" s="3"/>
      <c r="N69" s="3"/>
      <c r="O69" s="3"/>
      <c r="P69" s="3"/>
      <c r="Q69" s="3"/>
      <c r="R69" s="3"/>
      <c r="S69" s="3"/>
      <c r="T69" s="3"/>
      <c r="U69" s="3"/>
      <c r="V69" s="3"/>
      <c r="W69" s="3"/>
      <c r="X69" s="3"/>
      <c r="Y69" s="3"/>
      <c r="Z69" s="3"/>
      <c r="AA69" s="3"/>
    </row>
    <row r="70" spans="1:27" ht="15.75" customHeight="1">
      <c r="A70" s="3"/>
      <c r="B70" s="3"/>
      <c r="C70" s="3"/>
      <c r="D70" s="3"/>
      <c r="E70" s="3"/>
      <c r="F70" s="3"/>
      <c r="G70" s="3"/>
      <c r="H70" s="3"/>
      <c r="I70" s="3"/>
      <c r="J70" s="3"/>
      <c r="K70" s="3"/>
      <c r="L70" s="3"/>
      <c r="M70" s="3"/>
      <c r="N70" s="3"/>
      <c r="O70" s="3"/>
      <c r="P70" s="3"/>
      <c r="Q70" s="3"/>
      <c r="R70" s="3"/>
      <c r="S70" s="3"/>
      <c r="T70" s="3"/>
      <c r="U70" s="3"/>
      <c r="V70" s="3"/>
      <c r="W70" s="3"/>
      <c r="X70" s="3"/>
      <c r="Y70" s="3"/>
      <c r="Z70" s="3"/>
      <c r="AA70" s="3"/>
    </row>
    <row r="71" spans="1:27" ht="15.75" customHeight="1">
      <c r="A71" s="3"/>
      <c r="B71" s="3"/>
      <c r="C71" s="3"/>
      <c r="D71" s="3"/>
      <c r="E71" s="3"/>
      <c r="F71" s="3"/>
      <c r="G71" s="3"/>
      <c r="H71" s="3"/>
      <c r="I71" s="3"/>
      <c r="J71" s="3"/>
      <c r="K71" s="3"/>
      <c r="L71" s="3"/>
      <c r="M71" s="3"/>
      <c r="N71" s="3"/>
      <c r="O71" s="3"/>
      <c r="P71" s="3"/>
      <c r="Q71" s="3"/>
      <c r="R71" s="3"/>
      <c r="S71" s="3"/>
      <c r="T71" s="3"/>
      <c r="U71" s="3"/>
      <c r="V71" s="3"/>
      <c r="W71" s="3"/>
      <c r="X71" s="3"/>
      <c r="Y71" s="3"/>
      <c r="Z71" s="3"/>
      <c r="AA71" s="3"/>
    </row>
    <row r="72" spans="1:27" ht="15.75" customHeight="1">
      <c r="A72" s="3"/>
      <c r="B72" s="3"/>
      <c r="C72" s="3"/>
      <c r="D72" s="3"/>
      <c r="E72" s="3"/>
      <c r="F72" s="3"/>
      <c r="G72" s="3"/>
      <c r="H72" s="3"/>
      <c r="I72" s="3"/>
      <c r="J72" s="3"/>
      <c r="K72" s="3"/>
      <c r="L72" s="3"/>
      <c r="M72" s="3"/>
      <c r="N72" s="3"/>
      <c r="O72" s="3"/>
      <c r="P72" s="3"/>
      <c r="Q72" s="3"/>
      <c r="R72" s="3"/>
      <c r="S72" s="3"/>
      <c r="T72" s="3"/>
      <c r="U72" s="3"/>
      <c r="V72" s="3"/>
      <c r="W72" s="3"/>
      <c r="X72" s="3"/>
      <c r="Y72" s="3"/>
      <c r="Z72" s="3"/>
      <c r="AA72" s="3"/>
    </row>
    <row r="73" spans="1:27" ht="15.75" customHeight="1">
      <c r="A73" s="3"/>
      <c r="B73" s="3"/>
      <c r="C73" s="3"/>
      <c r="D73" s="3"/>
      <c r="E73" s="3"/>
      <c r="F73" s="3"/>
      <c r="G73" s="3"/>
      <c r="H73" s="3"/>
      <c r="I73" s="3"/>
      <c r="J73" s="3"/>
      <c r="K73" s="3"/>
      <c r="L73" s="3"/>
      <c r="M73" s="3"/>
      <c r="N73" s="3"/>
      <c r="O73" s="3"/>
      <c r="P73" s="3"/>
      <c r="Q73" s="3"/>
      <c r="R73" s="3"/>
      <c r="S73" s="3"/>
      <c r="T73" s="3"/>
      <c r="U73" s="3"/>
      <c r="V73" s="3"/>
      <c r="W73" s="3"/>
      <c r="X73" s="3"/>
      <c r="Y73" s="3"/>
      <c r="Z73" s="3"/>
      <c r="AA73" s="3"/>
    </row>
    <row r="74" spans="1:27" ht="15.75" customHeight="1">
      <c r="A74" s="3"/>
      <c r="B74" s="3"/>
      <c r="C74" s="3"/>
      <c r="D74" s="3"/>
      <c r="E74" s="3"/>
      <c r="F74" s="3"/>
      <c r="G74" s="3"/>
      <c r="H74" s="3"/>
      <c r="I74" s="3"/>
      <c r="J74" s="3"/>
      <c r="K74" s="3"/>
      <c r="L74" s="3"/>
      <c r="M74" s="3"/>
      <c r="N74" s="3"/>
      <c r="O74" s="3"/>
      <c r="P74" s="3"/>
      <c r="Q74" s="3"/>
      <c r="R74" s="3"/>
      <c r="S74" s="3"/>
      <c r="T74" s="3"/>
      <c r="U74" s="3"/>
      <c r="V74" s="3"/>
      <c r="W74" s="3"/>
      <c r="X74" s="3"/>
      <c r="Y74" s="3"/>
      <c r="Z74" s="3"/>
      <c r="AA74" s="3"/>
    </row>
    <row r="75" spans="1:27" ht="15.75" customHeight="1">
      <c r="A75" s="3"/>
      <c r="B75" s="3"/>
      <c r="C75" s="3"/>
      <c r="D75" s="3"/>
      <c r="E75" s="3"/>
      <c r="F75" s="3"/>
      <c r="G75" s="3"/>
      <c r="H75" s="3"/>
      <c r="I75" s="3"/>
      <c r="J75" s="3"/>
      <c r="K75" s="3"/>
      <c r="L75" s="3"/>
      <c r="M75" s="3"/>
      <c r="N75" s="3"/>
      <c r="O75" s="3"/>
      <c r="P75" s="3"/>
      <c r="Q75" s="3"/>
      <c r="R75" s="3"/>
      <c r="S75" s="3"/>
      <c r="T75" s="3"/>
      <c r="U75" s="3"/>
      <c r="V75" s="3"/>
      <c r="W75" s="3"/>
      <c r="X75" s="3"/>
      <c r="Y75" s="3"/>
      <c r="Z75" s="3"/>
      <c r="AA75" s="3"/>
    </row>
    <row r="76" spans="1:27" ht="15.75" customHeight="1">
      <c r="A76" s="3"/>
      <c r="B76" s="3"/>
      <c r="C76" s="3"/>
      <c r="D76" s="3"/>
      <c r="E76" s="3"/>
      <c r="F76" s="3"/>
      <c r="G76" s="3"/>
      <c r="H76" s="3"/>
      <c r="I76" s="3"/>
      <c r="J76" s="3"/>
      <c r="K76" s="3"/>
      <c r="L76" s="3"/>
      <c r="M76" s="3"/>
      <c r="N76" s="3"/>
      <c r="O76" s="3"/>
      <c r="P76" s="3"/>
      <c r="Q76" s="3"/>
      <c r="R76" s="3"/>
      <c r="S76" s="3"/>
      <c r="T76" s="3"/>
      <c r="U76" s="3"/>
      <c r="V76" s="3"/>
      <c r="W76" s="3"/>
      <c r="X76" s="3"/>
      <c r="Y76" s="3"/>
      <c r="Z76" s="3"/>
      <c r="AA76" s="3"/>
    </row>
    <row r="77" spans="1:27" ht="15.75" customHeight="1">
      <c r="A77" s="3"/>
      <c r="B77" s="3"/>
      <c r="C77" s="3"/>
      <c r="D77" s="3"/>
      <c r="E77" s="3"/>
      <c r="F77" s="3"/>
      <c r="G77" s="3"/>
      <c r="H77" s="3"/>
      <c r="I77" s="3"/>
      <c r="J77" s="3"/>
      <c r="K77" s="3"/>
      <c r="L77" s="3"/>
      <c r="M77" s="3"/>
      <c r="N77" s="3"/>
      <c r="O77" s="3"/>
      <c r="P77" s="3"/>
      <c r="Q77" s="3"/>
      <c r="R77" s="3"/>
      <c r="S77" s="3"/>
      <c r="T77" s="3"/>
      <c r="U77" s="3"/>
      <c r="V77" s="3"/>
      <c r="W77" s="3"/>
      <c r="X77" s="3"/>
      <c r="Y77" s="3"/>
      <c r="Z77" s="3"/>
      <c r="AA77" s="3"/>
    </row>
    <row r="78" spans="1:27" ht="15.75" customHeight="1">
      <c r="A78" s="3"/>
      <c r="B78" s="3"/>
      <c r="C78" s="3"/>
      <c r="D78" s="3"/>
      <c r="E78" s="3"/>
      <c r="F78" s="3"/>
      <c r="G78" s="3"/>
      <c r="H78" s="3"/>
      <c r="I78" s="3"/>
      <c r="J78" s="3"/>
      <c r="K78" s="3"/>
      <c r="L78" s="3"/>
      <c r="M78" s="3"/>
      <c r="N78" s="3"/>
      <c r="O78" s="3"/>
      <c r="P78" s="3"/>
      <c r="Q78" s="3"/>
      <c r="R78" s="3"/>
      <c r="S78" s="3"/>
      <c r="T78" s="3"/>
      <c r="U78" s="3"/>
      <c r="V78" s="3"/>
      <c r="W78" s="3"/>
      <c r="X78" s="3"/>
      <c r="Y78" s="3"/>
      <c r="Z78" s="3"/>
      <c r="AA78" s="3"/>
    </row>
    <row r="79" spans="1:27" ht="15.75" customHeight="1">
      <c r="A79" s="3"/>
      <c r="B79" s="3"/>
      <c r="C79" s="3"/>
      <c r="D79" s="3"/>
      <c r="E79" s="3"/>
      <c r="F79" s="3"/>
      <c r="G79" s="3"/>
      <c r="H79" s="3"/>
      <c r="I79" s="3"/>
      <c r="J79" s="3"/>
      <c r="K79" s="3"/>
      <c r="L79" s="3"/>
      <c r="M79" s="3"/>
      <c r="N79" s="3"/>
      <c r="O79" s="3"/>
      <c r="P79" s="3"/>
      <c r="Q79" s="3"/>
      <c r="R79" s="3"/>
      <c r="S79" s="3"/>
      <c r="T79" s="3"/>
      <c r="U79" s="3"/>
      <c r="V79" s="3"/>
      <c r="W79" s="3"/>
      <c r="X79" s="3"/>
      <c r="Y79" s="3"/>
      <c r="Z79" s="3"/>
      <c r="AA79" s="3"/>
    </row>
    <row r="80" spans="1:27" ht="15.75" customHeight="1">
      <c r="A80" s="3"/>
      <c r="B80" s="3"/>
      <c r="C80" s="3"/>
      <c r="D80" s="3"/>
      <c r="E80" s="3"/>
      <c r="F80" s="3"/>
      <c r="G80" s="3"/>
      <c r="H80" s="3"/>
      <c r="I80" s="3"/>
      <c r="J80" s="3"/>
      <c r="K80" s="3"/>
      <c r="L80" s="3"/>
      <c r="M80" s="3"/>
      <c r="N80" s="3"/>
      <c r="O80" s="3"/>
      <c r="P80" s="3"/>
      <c r="Q80" s="3"/>
      <c r="R80" s="3"/>
      <c r="S80" s="3"/>
      <c r="T80" s="3"/>
      <c r="U80" s="3"/>
      <c r="V80" s="3"/>
      <c r="W80" s="3"/>
      <c r="X80" s="3"/>
      <c r="Y80" s="3"/>
      <c r="Z80" s="3"/>
      <c r="AA80" s="3"/>
    </row>
    <row r="81" spans="1:27" ht="15.75" customHeight="1">
      <c r="A81" s="3"/>
      <c r="B81" s="3"/>
      <c r="C81" s="3"/>
      <c r="D81" s="3"/>
      <c r="E81" s="3"/>
      <c r="F81" s="3"/>
      <c r="G81" s="3"/>
      <c r="H81" s="3"/>
      <c r="I81" s="3"/>
      <c r="J81" s="3"/>
      <c r="K81" s="3"/>
      <c r="L81" s="3"/>
      <c r="M81" s="3"/>
      <c r="N81" s="3"/>
      <c r="O81" s="3"/>
      <c r="P81" s="3"/>
      <c r="Q81" s="3"/>
      <c r="R81" s="3"/>
      <c r="S81" s="3"/>
      <c r="T81" s="3"/>
      <c r="U81" s="3"/>
      <c r="V81" s="3"/>
      <c r="W81" s="3"/>
      <c r="X81" s="3"/>
      <c r="Y81" s="3"/>
      <c r="Z81" s="3"/>
      <c r="AA81" s="3"/>
    </row>
    <row r="82" spans="1:27" ht="15.75" customHeight="1">
      <c r="A82" s="3"/>
      <c r="B82" s="3"/>
      <c r="C82" s="3"/>
      <c r="D82" s="3"/>
      <c r="E82" s="3"/>
      <c r="F82" s="3"/>
      <c r="G82" s="3"/>
      <c r="H82" s="3"/>
      <c r="I82" s="3"/>
      <c r="J82" s="3"/>
      <c r="K82" s="3"/>
      <c r="L82" s="3"/>
      <c r="M82" s="3"/>
      <c r="N82" s="3"/>
      <c r="O82" s="3"/>
      <c r="P82" s="3"/>
      <c r="Q82" s="3"/>
      <c r="R82" s="3"/>
      <c r="S82" s="3"/>
      <c r="T82" s="3"/>
      <c r="U82" s="3"/>
      <c r="V82" s="3"/>
      <c r="W82" s="3"/>
      <c r="X82" s="3"/>
      <c r="Y82" s="3"/>
      <c r="Z82" s="3"/>
      <c r="AA82" s="3"/>
    </row>
    <row r="83" spans="1:27" ht="15.75" customHeight="1">
      <c r="A83" s="3"/>
      <c r="B83" s="3"/>
      <c r="C83" s="3"/>
      <c r="D83" s="3"/>
      <c r="E83" s="3"/>
      <c r="F83" s="3"/>
      <c r="G83" s="3"/>
      <c r="H83" s="3"/>
      <c r="I83" s="3"/>
      <c r="J83" s="3"/>
      <c r="K83" s="3"/>
      <c r="L83" s="3"/>
      <c r="M83" s="3"/>
      <c r="N83" s="3"/>
      <c r="O83" s="3"/>
      <c r="P83" s="3"/>
      <c r="Q83" s="3"/>
      <c r="R83" s="3"/>
      <c r="S83" s="3"/>
      <c r="T83" s="3"/>
      <c r="U83" s="3"/>
      <c r="V83" s="3"/>
      <c r="W83" s="3"/>
      <c r="X83" s="3"/>
      <c r="Y83" s="3"/>
      <c r="Z83" s="3"/>
      <c r="AA83" s="3"/>
    </row>
    <row r="84" spans="1:27" ht="15.75" customHeight="1">
      <c r="A84" s="3"/>
      <c r="B84" s="3"/>
      <c r="C84" s="3"/>
      <c r="D84" s="3"/>
      <c r="E84" s="3"/>
      <c r="F84" s="3"/>
      <c r="G84" s="3"/>
      <c r="H84" s="3"/>
      <c r="I84" s="3"/>
      <c r="J84" s="3"/>
      <c r="K84" s="3"/>
      <c r="L84" s="3"/>
      <c r="M84" s="3"/>
      <c r="N84" s="3"/>
      <c r="O84" s="3"/>
      <c r="P84" s="3"/>
      <c r="Q84" s="3"/>
      <c r="R84" s="3"/>
      <c r="S84" s="3"/>
      <c r="T84" s="3"/>
      <c r="U84" s="3"/>
      <c r="V84" s="3"/>
      <c r="W84" s="3"/>
      <c r="X84" s="3"/>
      <c r="Y84" s="3"/>
      <c r="Z84" s="3"/>
      <c r="AA84" s="3"/>
    </row>
    <row r="85" spans="1:27" ht="15.75" customHeight="1">
      <c r="A85" s="3"/>
      <c r="B85" s="3"/>
      <c r="C85" s="3"/>
      <c r="D85" s="3"/>
      <c r="E85" s="3"/>
      <c r="F85" s="3"/>
      <c r="G85" s="3"/>
      <c r="H85" s="3"/>
      <c r="I85" s="3"/>
      <c r="J85" s="3"/>
      <c r="K85" s="3"/>
      <c r="L85" s="3"/>
      <c r="M85" s="3"/>
      <c r="N85" s="3"/>
      <c r="O85" s="3"/>
      <c r="P85" s="3"/>
      <c r="Q85" s="3"/>
      <c r="R85" s="3"/>
      <c r="S85" s="3"/>
      <c r="T85" s="3"/>
      <c r="U85" s="3"/>
      <c r="V85" s="3"/>
      <c r="W85" s="3"/>
      <c r="X85" s="3"/>
      <c r="Y85" s="3"/>
      <c r="Z85" s="3"/>
      <c r="AA85" s="3"/>
    </row>
    <row r="86" spans="1:27" ht="15.75" customHeight="1">
      <c r="A86" s="3"/>
      <c r="B86" s="3"/>
      <c r="C86" s="3"/>
      <c r="D86" s="3"/>
      <c r="E86" s="3"/>
      <c r="F86" s="3"/>
      <c r="G86" s="3"/>
      <c r="H86" s="3"/>
      <c r="I86" s="3"/>
      <c r="J86" s="3"/>
      <c r="K86" s="3"/>
      <c r="L86" s="3"/>
      <c r="M86" s="3"/>
      <c r="N86" s="3"/>
      <c r="O86" s="3"/>
      <c r="P86" s="3"/>
      <c r="Q86" s="3"/>
      <c r="R86" s="3"/>
      <c r="S86" s="3"/>
      <c r="T86" s="3"/>
      <c r="U86" s="3"/>
      <c r="V86" s="3"/>
      <c r="W86" s="3"/>
      <c r="X86" s="3"/>
      <c r="Y86" s="3"/>
      <c r="Z86" s="3"/>
      <c r="AA86" s="3"/>
    </row>
    <row r="87" spans="1:27" ht="15.75" customHeight="1">
      <c r="A87" s="3"/>
      <c r="B87" s="3"/>
      <c r="C87" s="3"/>
      <c r="D87" s="3"/>
      <c r="E87" s="3"/>
      <c r="F87" s="3"/>
      <c r="G87" s="3"/>
      <c r="H87" s="3"/>
      <c r="I87" s="3"/>
      <c r="J87" s="3"/>
      <c r="K87" s="3"/>
      <c r="L87" s="3"/>
      <c r="M87" s="3"/>
      <c r="N87" s="3"/>
      <c r="O87" s="3"/>
      <c r="P87" s="3"/>
      <c r="Q87" s="3"/>
      <c r="R87" s="3"/>
      <c r="S87" s="3"/>
      <c r="T87" s="3"/>
      <c r="U87" s="3"/>
      <c r="V87" s="3"/>
      <c r="W87" s="3"/>
      <c r="X87" s="3"/>
      <c r="Y87" s="3"/>
      <c r="Z87" s="3"/>
      <c r="AA87" s="3"/>
    </row>
    <row r="88" spans="1:27" ht="15.75" customHeight="1">
      <c r="A88" s="3"/>
      <c r="B88" s="3"/>
      <c r="C88" s="3"/>
      <c r="D88" s="3"/>
      <c r="E88" s="3"/>
      <c r="F88" s="3"/>
      <c r="G88" s="3"/>
      <c r="H88" s="3"/>
      <c r="I88" s="3"/>
      <c r="J88" s="3"/>
      <c r="K88" s="3"/>
      <c r="L88" s="3"/>
      <c r="M88" s="3"/>
      <c r="N88" s="3"/>
      <c r="O88" s="3"/>
      <c r="P88" s="3"/>
      <c r="Q88" s="3"/>
      <c r="R88" s="3"/>
      <c r="S88" s="3"/>
      <c r="T88" s="3"/>
      <c r="U88" s="3"/>
      <c r="V88" s="3"/>
      <c r="W88" s="3"/>
      <c r="X88" s="3"/>
      <c r="Y88" s="3"/>
      <c r="Z88" s="3"/>
      <c r="AA88" s="3"/>
    </row>
    <row r="89" spans="1:27" ht="15.75" customHeight="1">
      <c r="A89" s="3"/>
      <c r="B89" s="3"/>
      <c r="C89" s="3"/>
      <c r="D89" s="3"/>
      <c r="E89" s="3"/>
      <c r="F89" s="3"/>
      <c r="G89" s="3"/>
      <c r="H89" s="3"/>
      <c r="I89" s="3"/>
      <c r="J89" s="3"/>
      <c r="K89" s="3"/>
      <c r="L89" s="3"/>
      <c r="M89" s="3"/>
      <c r="N89" s="3"/>
      <c r="O89" s="3"/>
      <c r="P89" s="3"/>
      <c r="Q89" s="3"/>
      <c r="R89" s="3"/>
      <c r="S89" s="3"/>
      <c r="T89" s="3"/>
      <c r="U89" s="3"/>
      <c r="V89" s="3"/>
      <c r="W89" s="3"/>
      <c r="X89" s="3"/>
      <c r="Y89" s="3"/>
      <c r="Z89" s="3"/>
      <c r="AA89" s="3"/>
    </row>
    <row r="90" spans="1:27" ht="15.75" customHeight="1">
      <c r="A90" s="3"/>
      <c r="B90" s="3"/>
      <c r="C90" s="3"/>
      <c r="D90" s="3"/>
      <c r="E90" s="3"/>
      <c r="F90" s="3"/>
      <c r="G90" s="3"/>
      <c r="H90" s="3"/>
      <c r="I90" s="3"/>
      <c r="J90" s="3"/>
      <c r="K90" s="3"/>
      <c r="L90" s="3"/>
      <c r="M90" s="3"/>
      <c r="N90" s="3"/>
      <c r="O90" s="3"/>
      <c r="P90" s="3"/>
      <c r="Q90" s="3"/>
      <c r="R90" s="3"/>
      <c r="S90" s="3"/>
      <c r="T90" s="3"/>
      <c r="U90" s="3"/>
      <c r="V90" s="3"/>
      <c r="W90" s="3"/>
      <c r="X90" s="3"/>
      <c r="Y90" s="3"/>
      <c r="Z90" s="3"/>
      <c r="AA90" s="3"/>
    </row>
    <row r="91" spans="1:27" ht="15.75" customHeight="1">
      <c r="A91" s="3"/>
      <c r="B91" s="3"/>
      <c r="C91" s="3"/>
      <c r="D91" s="3"/>
      <c r="E91" s="3"/>
      <c r="F91" s="3"/>
      <c r="G91" s="3"/>
      <c r="H91" s="3"/>
      <c r="I91" s="3"/>
      <c r="J91" s="3"/>
      <c r="K91" s="3"/>
      <c r="L91" s="3"/>
      <c r="M91" s="3"/>
      <c r="N91" s="3"/>
      <c r="O91" s="3"/>
      <c r="P91" s="3"/>
      <c r="Q91" s="3"/>
      <c r="R91" s="3"/>
      <c r="S91" s="3"/>
      <c r="T91" s="3"/>
      <c r="U91" s="3"/>
      <c r="V91" s="3"/>
      <c r="W91" s="3"/>
      <c r="X91" s="3"/>
      <c r="Y91" s="3"/>
      <c r="Z91" s="3"/>
      <c r="AA91" s="3"/>
    </row>
    <row r="92" spans="1:27" ht="15.75" customHeight="1">
      <c r="A92" s="3"/>
      <c r="B92" s="3"/>
      <c r="C92" s="3"/>
      <c r="D92" s="3"/>
      <c r="E92" s="3"/>
      <c r="F92" s="3"/>
      <c r="G92" s="3"/>
      <c r="H92" s="3"/>
      <c r="I92" s="3"/>
      <c r="J92" s="3"/>
      <c r="K92" s="3"/>
      <c r="L92" s="3"/>
      <c r="M92" s="3"/>
      <c r="N92" s="3"/>
      <c r="O92" s="3"/>
      <c r="P92" s="3"/>
      <c r="Q92" s="3"/>
      <c r="R92" s="3"/>
      <c r="S92" s="3"/>
      <c r="T92" s="3"/>
      <c r="U92" s="3"/>
      <c r="V92" s="3"/>
      <c r="W92" s="3"/>
      <c r="X92" s="3"/>
      <c r="Y92" s="3"/>
      <c r="Z92" s="3"/>
      <c r="AA92" s="3"/>
    </row>
    <row r="93" spans="1:27" ht="15.75" customHeight="1">
      <c r="A93" s="3"/>
      <c r="B93" s="3"/>
      <c r="C93" s="3"/>
      <c r="D93" s="3"/>
      <c r="E93" s="3"/>
      <c r="F93" s="3"/>
      <c r="G93" s="3"/>
      <c r="H93" s="3"/>
      <c r="I93" s="3"/>
      <c r="J93" s="3"/>
      <c r="K93" s="3"/>
      <c r="L93" s="3"/>
      <c r="M93" s="3"/>
      <c r="N93" s="3"/>
      <c r="O93" s="3"/>
      <c r="P93" s="3"/>
      <c r="Q93" s="3"/>
      <c r="R93" s="3"/>
      <c r="S93" s="3"/>
      <c r="T93" s="3"/>
      <c r="U93" s="3"/>
      <c r="V93" s="3"/>
      <c r="W93" s="3"/>
      <c r="X93" s="3"/>
      <c r="Y93" s="3"/>
      <c r="Z93" s="3"/>
      <c r="AA93" s="3"/>
    </row>
    <row r="94" spans="1:27" ht="15.75" customHeight="1">
      <c r="A94" s="3"/>
      <c r="B94" s="3"/>
      <c r="C94" s="3"/>
      <c r="D94" s="3"/>
      <c r="E94" s="3"/>
      <c r="F94" s="3"/>
      <c r="G94" s="3"/>
      <c r="H94" s="3"/>
      <c r="I94" s="3"/>
      <c r="J94" s="3"/>
      <c r="K94" s="3"/>
      <c r="L94" s="3"/>
      <c r="M94" s="3"/>
      <c r="N94" s="3"/>
      <c r="O94" s="3"/>
      <c r="P94" s="3"/>
      <c r="Q94" s="3"/>
      <c r="R94" s="3"/>
      <c r="S94" s="3"/>
      <c r="T94" s="3"/>
      <c r="U94" s="3"/>
      <c r="V94" s="3"/>
      <c r="W94" s="3"/>
      <c r="X94" s="3"/>
      <c r="Y94" s="3"/>
      <c r="Z94" s="3"/>
      <c r="AA94" s="3"/>
    </row>
    <row r="95" spans="1:27" ht="15.75" customHeight="1">
      <c r="A95" s="3"/>
      <c r="B95" s="3"/>
      <c r="C95" s="3"/>
      <c r="D95" s="3"/>
      <c r="E95" s="3"/>
      <c r="F95" s="3"/>
      <c r="G95" s="3"/>
      <c r="H95" s="3"/>
      <c r="I95" s="3"/>
      <c r="J95" s="3"/>
      <c r="K95" s="3"/>
      <c r="L95" s="3"/>
      <c r="M95" s="3"/>
      <c r="N95" s="3"/>
      <c r="O95" s="3"/>
      <c r="P95" s="3"/>
      <c r="Q95" s="3"/>
      <c r="R95" s="3"/>
      <c r="S95" s="3"/>
      <c r="T95" s="3"/>
      <c r="U95" s="3"/>
      <c r="V95" s="3"/>
      <c r="W95" s="3"/>
      <c r="X95" s="3"/>
      <c r="Y95" s="3"/>
      <c r="Z95" s="3"/>
      <c r="AA95" s="3"/>
    </row>
    <row r="96" spans="1:27" ht="15.75" customHeight="1">
      <c r="A96" s="3"/>
      <c r="B96" s="3"/>
      <c r="C96" s="3"/>
      <c r="D96" s="3"/>
      <c r="E96" s="3"/>
      <c r="F96" s="3"/>
      <c r="G96" s="3"/>
      <c r="H96" s="3"/>
      <c r="I96" s="3"/>
      <c r="J96" s="3"/>
      <c r="K96" s="3"/>
      <c r="L96" s="3"/>
      <c r="M96" s="3"/>
      <c r="N96" s="3"/>
      <c r="O96" s="3"/>
      <c r="P96" s="3"/>
      <c r="Q96" s="3"/>
      <c r="R96" s="3"/>
      <c r="S96" s="3"/>
      <c r="T96" s="3"/>
      <c r="U96" s="3"/>
      <c r="V96" s="3"/>
      <c r="W96" s="3"/>
      <c r="X96" s="3"/>
      <c r="Y96" s="3"/>
      <c r="Z96" s="3"/>
      <c r="AA96" s="3"/>
    </row>
    <row r="97" spans="1:27" ht="15.75" customHeight="1">
      <c r="A97" s="3"/>
      <c r="B97" s="3"/>
      <c r="C97" s="3"/>
      <c r="D97" s="3"/>
      <c r="E97" s="3"/>
      <c r="F97" s="3"/>
      <c r="G97" s="3"/>
      <c r="H97" s="3"/>
      <c r="I97" s="3"/>
      <c r="J97" s="3"/>
      <c r="K97" s="3"/>
      <c r="L97" s="3"/>
      <c r="M97" s="3"/>
      <c r="N97" s="3"/>
      <c r="O97" s="3"/>
      <c r="P97" s="3"/>
      <c r="Q97" s="3"/>
      <c r="R97" s="3"/>
      <c r="S97" s="3"/>
      <c r="T97" s="3"/>
      <c r="U97" s="3"/>
      <c r="V97" s="3"/>
      <c r="W97" s="3"/>
      <c r="X97" s="3"/>
      <c r="Y97" s="3"/>
      <c r="Z97" s="3"/>
      <c r="AA97" s="3"/>
    </row>
    <row r="98" spans="1:27" ht="15.75" customHeight="1">
      <c r="A98" s="3"/>
      <c r="B98" s="3"/>
      <c r="C98" s="3"/>
      <c r="D98" s="3"/>
      <c r="E98" s="3"/>
      <c r="F98" s="3"/>
      <c r="G98" s="3"/>
      <c r="H98" s="3"/>
      <c r="I98" s="3"/>
      <c r="J98" s="3"/>
      <c r="K98" s="3"/>
      <c r="L98" s="3"/>
      <c r="M98" s="3"/>
      <c r="N98" s="3"/>
      <c r="O98" s="3"/>
      <c r="P98" s="3"/>
      <c r="Q98" s="3"/>
      <c r="R98" s="3"/>
      <c r="S98" s="3"/>
      <c r="T98" s="3"/>
      <c r="U98" s="3"/>
      <c r="V98" s="3"/>
      <c r="W98" s="3"/>
      <c r="X98" s="3"/>
      <c r="Y98" s="3"/>
      <c r="Z98" s="3"/>
      <c r="AA98" s="3"/>
    </row>
    <row r="99" spans="1:27" ht="15.75" customHeight="1">
      <c r="A99" s="3"/>
      <c r="B99" s="3"/>
      <c r="C99" s="3"/>
      <c r="D99" s="3"/>
      <c r="E99" s="3"/>
      <c r="F99" s="3"/>
      <c r="G99" s="3"/>
      <c r="H99" s="3"/>
      <c r="I99" s="3"/>
      <c r="J99" s="3"/>
      <c r="K99" s="3"/>
      <c r="L99" s="3"/>
      <c r="M99" s="3"/>
      <c r="N99" s="3"/>
      <c r="O99" s="3"/>
      <c r="P99" s="3"/>
      <c r="Q99" s="3"/>
      <c r="R99" s="3"/>
      <c r="S99" s="3"/>
      <c r="T99" s="3"/>
      <c r="U99" s="3"/>
      <c r="V99" s="3"/>
      <c r="W99" s="3"/>
      <c r="X99" s="3"/>
      <c r="Y99" s="3"/>
      <c r="Z99" s="3"/>
      <c r="AA99" s="3"/>
    </row>
    <row r="100" spans="1:27" ht="15.7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row>
    <row r="101" spans="1:27" ht="15.7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row>
    <row r="102" spans="1:27" ht="15.7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row>
    <row r="103" spans="1:27" ht="15.7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row>
    <row r="104" spans="1:27" ht="15.7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row>
    <row r="105" spans="1:27" ht="15.7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row>
    <row r="106" spans="1:27" ht="15.7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row>
    <row r="107" spans="1:27" ht="15.7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row>
    <row r="108" spans="1:27" ht="15.7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row>
    <row r="109" spans="1:27" ht="15.7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row>
    <row r="110" spans="1:27" ht="15.7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row>
    <row r="111" spans="1:27" ht="15.7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row>
    <row r="112" spans="1:27" ht="15.7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row>
    <row r="113" spans="1:27" ht="15.7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row>
    <row r="114" spans="1:27" ht="15.7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row>
    <row r="115" spans="1:27" ht="15.7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row>
    <row r="116" spans="1:27" ht="15.7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row>
    <row r="117" spans="1:27" ht="15.7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row>
    <row r="118" spans="1:27" ht="15.7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row>
    <row r="119" spans="1:27" ht="15.7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row>
    <row r="120" spans="1:27" ht="15.7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row>
    <row r="121" spans="1:27" ht="15.7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row>
    <row r="122" spans="1:27" ht="15.7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row>
    <row r="123" spans="1:27" ht="15.7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row>
    <row r="124" spans="1:27" ht="15.7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row>
    <row r="125" spans="1:27" ht="15.7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row>
    <row r="126" spans="1:27" ht="15.7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row>
    <row r="127" spans="1:27" ht="15.7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row>
    <row r="128" spans="1:27" ht="15.7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row>
    <row r="129" spans="1:27" ht="15.7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row>
    <row r="130" spans="1:27" ht="15.7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row>
    <row r="131" spans="1:27" ht="15.7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row>
    <row r="132" spans="1:27" ht="15.7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row>
    <row r="133" spans="1:27" ht="15.7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row>
    <row r="134" spans="1:27" ht="15.7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row>
    <row r="135" spans="1:27" ht="15.7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row>
    <row r="136" spans="1:27" ht="15.7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row>
    <row r="137" spans="1:27" ht="15.7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row>
    <row r="138" spans="1:27" ht="15.7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row>
    <row r="139" spans="1:27" ht="15.7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row>
    <row r="140" spans="1:27" ht="15.7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row>
    <row r="141" spans="1:27" ht="15.7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row>
    <row r="142" spans="1:27" ht="15.7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row>
    <row r="143" spans="1:27" ht="15.7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row>
    <row r="144" spans="1:27" ht="15.7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row>
    <row r="145" spans="1:27" ht="15.7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row>
    <row r="146" spans="1:27" ht="15.7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row>
    <row r="147" spans="1:27" ht="15.7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row>
    <row r="148" spans="1:27" ht="15.7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row>
    <row r="149" spans="1:27" ht="15.7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row>
    <row r="150" spans="1:27" ht="15.7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row>
    <row r="151" spans="1:27" ht="15.7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row>
    <row r="152" spans="1:27" ht="15.7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row>
    <row r="153" spans="1:27" ht="15.7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row>
    <row r="154" spans="1:27" ht="15.7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row>
    <row r="155" spans="1:27" ht="15.7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row>
    <row r="156" spans="1:27" ht="15.7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row>
    <row r="157" spans="1:27" ht="15.7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row>
    <row r="158" spans="1:27" ht="15.7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row>
    <row r="159" spans="1:27" ht="15.7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row>
    <row r="160" spans="1:27" ht="15.7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row>
    <row r="161" spans="1:27" ht="15.7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row>
    <row r="162" spans="1:27" ht="15.7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row>
    <row r="163" spans="1:27" ht="15.7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row>
    <row r="164" spans="1:27" ht="15.7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row>
    <row r="165" spans="1:27" ht="15.7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row>
    <row r="166" spans="1:27" ht="15.7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row>
    <row r="167" spans="1:27" ht="15.7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row>
    <row r="168" spans="1:27" ht="15.7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row>
    <row r="169" spans="1:27" ht="15.7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row>
    <row r="170" spans="1:27" ht="15.7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row>
    <row r="171" spans="1:27" ht="15.7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row>
    <row r="172" spans="1:27" ht="15.7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row>
    <row r="173" spans="1:27" ht="15.7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row>
    <row r="174" spans="1:27" ht="15.7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row>
    <row r="175" spans="1:27" ht="15.7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row>
    <row r="176" spans="1:27" ht="15.7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row>
    <row r="177" spans="1:27" ht="15.7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row>
    <row r="178" spans="1:27" ht="15.7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row>
    <row r="179" spans="1:27" ht="15.7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row>
    <row r="180" spans="1:27" ht="15.7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row>
    <row r="181" spans="1:27" ht="15.7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row>
    <row r="182" spans="1:27" ht="15.7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row>
    <row r="183" spans="1:27" ht="15.7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row>
    <row r="184" spans="1:27" ht="15.7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row>
    <row r="185" spans="1:27" ht="15.7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row>
    <row r="186" spans="1:27" ht="15.7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row>
    <row r="187" spans="1:27" ht="15.7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row>
    <row r="188" spans="1:27" ht="15.7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row>
    <row r="189" spans="1:27" ht="15.7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row>
    <row r="190" spans="1:27" ht="15.7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row>
    <row r="191" spans="1:27" ht="15.7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row>
    <row r="192" spans="1:27" ht="15.7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row>
    <row r="193" spans="1:27" ht="15.7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row>
    <row r="194" spans="1:27" ht="15.7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row>
    <row r="195" spans="1:27" ht="15.7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row>
    <row r="196" spans="1:27" ht="15.7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row>
    <row r="197" spans="1:27" ht="15.7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row>
    <row r="198" spans="1:27" ht="15.7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row>
    <row r="199" spans="1:27" ht="15.7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row>
    <row r="200" spans="1:27" ht="15.7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row>
    <row r="201" spans="1:27" ht="15.7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row>
    <row r="202" spans="1:27" ht="15.7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row>
    <row r="203" spans="1:27" ht="15.7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row>
    <row r="204" spans="1:27" ht="15.7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row>
    <row r="205" spans="1:27" ht="15.7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row>
    <row r="206" spans="1:27" ht="15.7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row>
    <row r="207" spans="1:27" ht="15.7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row>
    <row r="208" spans="1:27" ht="15.7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row>
    <row r="209" spans="1:27" ht="15.7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row>
    <row r="210" spans="1:27" ht="15.7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row>
    <row r="211" spans="1:27" ht="15.75" customHeight="1">
      <c r="B211" s="3"/>
      <c r="C211" s="3"/>
      <c r="D211" s="3"/>
      <c r="E211" s="3"/>
      <c r="F211" s="3"/>
      <c r="G211" s="3"/>
      <c r="H211" s="3"/>
      <c r="I211" s="3"/>
      <c r="J211" s="3"/>
      <c r="K211" s="3"/>
      <c r="L211" s="3"/>
      <c r="M211" s="3"/>
      <c r="N211" s="3"/>
      <c r="O211" s="3"/>
      <c r="P211" s="3"/>
      <c r="Q211" s="3"/>
      <c r="R211" s="3"/>
      <c r="S211" s="3"/>
      <c r="T211" s="3"/>
      <c r="U211" s="3"/>
      <c r="V211" s="3"/>
      <c r="W211" s="3"/>
      <c r="X211" s="3"/>
      <c r="Y211" s="3"/>
    </row>
    <row r="212" spans="1:27" ht="15.75" customHeight="1">
      <c r="B212" s="3"/>
      <c r="C212" s="3"/>
      <c r="D212" s="3"/>
      <c r="E212" s="3"/>
      <c r="F212" s="3"/>
      <c r="G212" s="3"/>
      <c r="H212" s="3"/>
      <c r="I212" s="3"/>
      <c r="J212" s="3"/>
      <c r="K212" s="3"/>
      <c r="L212" s="3"/>
      <c r="M212" s="3"/>
      <c r="N212" s="3"/>
      <c r="O212" s="3"/>
      <c r="P212" s="3"/>
      <c r="Q212" s="3"/>
      <c r="R212" s="3"/>
      <c r="S212" s="3"/>
      <c r="T212" s="3"/>
      <c r="U212" s="3"/>
      <c r="V212" s="3"/>
      <c r="W212" s="3"/>
      <c r="X212" s="3"/>
      <c r="Y212" s="3"/>
    </row>
    <row r="213" spans="1:27" ht="15.75" customHeight="1">
      <c r="B213" s="3"/>
      <c r="C213" s="3"/>
      <c r="D213" s="3"/>
      <c r="E213" s="3"/>
      <c r="F213" s="3"/>
      <c r="G213" s="3"/>
      <c r="H213" s="3"/>
      <c r="I213" s="3"/>
      <c r="J213" s="3"/>
      <c r="K213" s="3"/>
      <c r="L213" s="3"/>
      <c r="M213" s="3"/>
      <c r="N213" s="3"/>
      <c r="O213" s="3"/>
      <c r="P213" s="3"/>
      <c r="Q213" s="3"/>
      <c r="R213" s="3"/>
      <c r="S213" s="3"/>
      <c r="T213" s="3"/>
      <c r="U213" s="3"/>
      <c r="V213" s="3"/>
      <c r="W213" s="3"/>
      <c r="X213" s="3"/>
      <c r="Y213" s="3"/>
    </row>
    <row r="214" spans="1:27" ht="15.75" customHeight="1">
      <c r="B214" s="3"/>
      <c r="C214" s="3"/>
      <c r="D214" s="3"/>
      <c r="E214" s="3"/>
      <c r="F214" s="3"/>
      <c r="G214" s="3"/>
      <c r="H214" s="3"/>
      <c r="I214" s="3"/>
      <c r="J214" s="3"/>
      <c r="K214" s="3"/>
      <c r="L214" s="3"/>
      <c r="M214" s="3"/>
      <c r="N214" s="3"/>
      <c r="O214" s="3"/>
      <c r="P214" s="3"/>
      <c r="Q214" s="3"/>
      <c r="R214" s="3"/>
      <c r="S214" s="3"/>
      <c r="T214" s="3"/>
      <c r="U214" s="3"/>
      <c r="V214" s="3"/>
      <c r="W214" s="3"/>
      <c r="X214" s="3"/>
      <c r="Y214" s="3"/>
    </row>
    <row r="215" spans="1:27" ht="15.75" customHeight="1">
      <c r="B215" s="3"/>
      <c r="C215" s="3"/>
      <c r="D215" s="3"/>
      <c r="E215" s="3"/>
      <c r="F215" s="3"/>
      <c r="G215" s="3"/>
      <c r="H215" s="3"/>
      <c r="I215" s="3"/>
      <c r="J215" s="3"/>
      <c r="K215" s="3"/>
      <c r="L215" s="3"/>
      <c r="M215" s="3"/>
      <c r="N215" s="3"/>
      <c r="O215" s="3"/>
      <c r="P215" s="3"/>
      <c r="Q215" s="3"/>
      <c r="R215" s="3"/>
      <c r="S215" s="3"/>
      <c r="T215" s="3"/>
      <c r="U215" s="3"/>
      <c r="V215" s="3"/>
      <c r="W215" s="3"/>
      <c r="X215" s="3"/>
      <c r="Y215" s="3"/>
    </row>
    <row r="216" spans="1:27" ht="15.75" customHeight="1">
      <c r="B216" s="3"/>
      <c r="C216" s="3"/>
      <c r="D216" s="3"/>
      <c r="E216" s="3"/>
      <c r="F216" s="3"/>
      <c r="G216" s="3"/>
      <c r="H216" s="3"/>
      <c r="I216" s="3"/>
      <c r="J216" s="3"/>
      <c r="K216" s="3"/>
      <c r="L216" s="3"/>
      <c r="M216" s="3"/>
      <c r="N216" s="3"/>
      <c r="O216" s="3"/>
      <c r="P216" s="3"/>
      <c r="Q216" s="3"/>
      <c r="R216" s="3"/>
      <c r="S216" s="3"/>
      <c r="T216" s="3"/>
      <c r="U216" s="3"/>
      <c r="V216" s="3"/>
      <c r="W216" s="3"/>
      <c r="X216" s="3"/>
      <c r="Y216" s="3"/>
    </row>
    <row r="217" spans="1:27" ht="15.75" customHeight="1">
      <c r="B217" s="3"/>
      <c r="C217" s="3"/>
      <c r="D217" s="3"/>
      <c r="E217" s="3"/>
      <c r="F217" s="3"/>
      <c r="G217" s="3"/>
      <c r="H217" s="3"/>
      <c r="I217" s="3"/>
      <c r="J217" s="3"/>
      <c r="K217" s="3"/>
      <c r="L217" s="3"/>
      <c r="M217" s="3"/>
      <c r="N217" s="3"/>
      <c r="O217" s="3"/>
      <c r="P217" s="3"/>
      <c r="Q217" s="3"/>
      <c r="R217" s="3"/>
      <c r="S217" s="3"/>
      <c r="T217" s="3"/>
      <c r="U217" s="3"/>
      <c r="V217" s="3"/>
      <c r="W217" s="3"/>
      <c r="X217" s="3"/>
      <c r="Y217" s="3"/>
    </row>
    <row r="218" spans="1:27" ht="15.75" customHeight="1">
      <c r="B218" s="3"/>
      <c r="C218" s="3"/>
      <c r="D218" s="3"/>
      <c r="E218" s="3"/>
      <c r="F218" s="3"/>
      <c r="G218" s="3"/>
      <c r="H218" s="3"/>
      <c r="I218" s="3"/>
      <c r="J218" s="3"/>
      <c r="K218" s="3"/>
      <c r="L218" s="3"/>
      <c r="M218" s="3"/>
      <c r="N218" s="3"/>
      <c r="O218" s="3"/>
      <c r="P218" s="3"/>
      <c r="Q218" s="3"/>
      <c r="R218" s="3"/>
      <c r="S218" s="3"/>
      <c r="T218" s="3"/>
      <c r="U218" s="3"/>
      <c r="V218" s="3"/>
      <c r="W218" s="3"/>
      <c r="X218" s="3"/>
      <c r="Y218" s="3"/>
    </row>
    <row r="219" spans="1:27" ht="15.75" customHeight="1">
      <c r="B219" s="3"/>
      <c r="C219" s="3"/>
      <c r="D219" s="3"/>
      <c r="E219" s="3"/>
      <c r="F219" s="3"/>
      <c r="G219" s="3"/>
      <c r="H219" s="3"/>
      <c r="I219" s="3"/>
      <c r="J219" s="3"/>
      <c r="K219" s="3"/>
      <c r="L219" s="3"/>
      <c r="M219" s="3"/>
      <c r="N219" s="3"/>
      <c r="O219" s="3"/>
      <c r="P219" s="3"/>
      <c r="Q219" s="3"/>
      <c r="R219" s="3"/>
      <c r="S219" s="3"/>
      <c r="T219" s="3"/>
      <c r="U219" s="3"/>
      <c r="V219" s="3"/>
      <c r="W219" s="3"/>
      <c r="X219" s="3"/>
      <c r="Y219" s="3"/>
    </row>
    <row r="220" spans="1:27" ht="15.75" customHeight="1">
      <c r="B220" s="3"/>
      <c r="C220" s="3"/>
      <c r="D220" s="3"/>
      <c r="E220" s="3"/>
      <c r="F220" s="3"/>
      <c r="G220" s="3"/>
      <c r="H220" s="3"/>
      <c r="I220" s="3"/>
      <c r="J220" s="3"/>
      <c r="K220" s="3"/>
      <c r="L220" s="3"/>
      <c r="M220" s="3"/>
      <c r="N220" s="3"/>
      <c r="O220" s="3"/>
      <c r="P220" s="3"/>
      <c r="Q220" s="3"/>
      <c r="R220" s="3"/>
      <c r="S220" s="3"/>
      <c r="T220" s="3"/>
      <c r="U220" s="3"/>
      <c r="V220" s="3"/>
      <c r="W220" s="3"/>
      <c r="X220" s="3"/>
      <c r="Y220" s="3"/>
    </row>
    <row r="221" spans="1:27" ht="15.75" customHeight="1">
      <c r="B221" s="3"/>
      <c r="C221" s="3"/>
      <c r="D221" s="3"/>
      <c r="E221" s="3"/>
      <c r="F221" s="3"/>
      <c r="G221" s="3"/>
      <c r="H221" s="3"/>
      <c r="I221" s="3"/>
      <c r="J221" s="3"/>
      <c r="K221" s="3"/>
      <c r="L221" s="3"/>
      <c r="M221" s="3"/>
      <c r="N221" s="3"/>
      <c r="O221" s="3"/>
      <c r="P221" s="3"/>
      <c r="Q221" s="3"/>
      <c r="R221" s="3"/>
      <c r="S221" s="3"/>
      <c r="T221" s="3"/>
      <c r="U221" s="3"/>
      <c r="V221" s="3"/>
      <c r="W221" s="3"/>
      <c r="X221" s="3"/>
      <c r="Y221" s="3"/>
    </row>
    <row r="222" spans="1:27" ht="15.75" customHeight="1">
      <c r="B222" s="3"/>
      <c r="C222" s="3"/>
      <c r="D222" s="3"/>
      <c r="E222" s="3"/>
      <c r="F222" s="3"/>
      <c r="G222" s="3"/>
      <c r="H222" s="3"/>
      <c r="I222" s="3"/>
      <c r="J222" s="3"/>
      <c r="K222" s="3"/>
      <c r="L222" s="3"/>
      <c r="M222" s="3"/>
      <c r="N222" s="3"/>
      <c r="O222" s="3"/>
      <c r="P222" s="3"/>
      <c r="Q222" s="3"/>
      <c r="R222" s="3"/>
      <c r="S222" s="3"/>
      <c r="T222" s="3"/>
      <c r="U222" s="3"/>
      <c r="V222" s="3"/>
      <c r="W222" s="3"/>
      <c r="X222" s="3"/>
      <c r="Y222" s="3"/>
    </row>
    <row r="223" spans="1:27" ht="15.75" customHeight="1">
      <c r="B223" s="3"/>
      <c r="C223" s="3"/>
      <c r="D223" s="3"/>
      <c r="E223" s="3"/>
      <c r="F223" s="3"/>
      <c r="G223" s="3"/>
      <c r="H223" s="3"/>
      <c r="I223" s="3"/>
      <c r="J223" s="3"/>
      <c r="K223" s="3"/>
      <c r="L223" s="3"/>
      <c r="M223" s="3"/>
      <c r="N223" s="3"/>
      <c r="O223" s="3"/>
      <c r="P223" s="3"/>
      <c r="Q223" s="3"/>
      <c r="R223" s="3"/>
      <c r="S223" s="3"/>
      <c r="T223" s="3"/>
      <c r="U223" s="3"/>
      <c r="V223" s="3"/>
      <c r="W223" s="3"/>
      <c r="X223" s="3"/>
      <c r="Y223" s="3"/>
    </row>
    <row r="224" spans="1:27" ht="15.75" customHeight="1">
      <c r="B224" s="3"/>
      <c r="C224" s="3"/>
      <c r="D224" s="3"/>
      <c r="E224" s="3"/>
      <c r="F224" s="3"/>
      <c r="G224" s="3"/>
      <c r="H224" s="3"/>
      <c r="I224" s="3"/>
      <c r="J224" s="3"/>
      <c r="K224" s="3"/>
      <c r="L224" s="3"/>
      <c r="M224" s="3"/>
      <c r="N224" s="3"/>
      <c r="O224" s="3"/>
      <c r="P224" s="3"/>
      <c r="Q224" s="3"/>
      <c r="R224" s="3"/>
      <c r="S224" s="3"/>
      <c r="T224" s="3"/>
      <c r="U224" s="3"/>
      <c r="V224" s="3"/>
      <c r="W224" s="3"/>
      <c r="X224" s="3"/>
      <c r="Y224" s="3"/>
    </row>
    <row r="225" spans="2:25" ht="15.75" customHeight="1">
      <c r="B225" s="3"/>
      <c r="C225" s="3"/>
      <c r="D225" s="3"/>
      <c r="E225" s="3"/>
      <c r="F225" s="3"/>
      <c r="G225" s="3"/>
      <c r="H225" s="3"/>
      <c r="I225" s="3"/>
      <c r="J225" s="3"/>
      <c r="K225" s="3"/>
      <c r="L225" s="3"/>
      <c r="M225" s="3"/>
      <c r="N225" s="3"/>
      <c r="O225" s="3"/>
      <c r="P225" s="3"/>
      <c r="Q225" s="3"/>
      <c r="R225" s="3"/>
      <c r="S225" s="3"/>
      <c r="T225" s="3"/>
      <c r="U225" s="3"/>
      <c r="V225" s="3"/>
      <c r="W225" s="3"/>
      <c r="X225" s="3"/>
      <c r="Y225" s="3"/>
    </row>
    <row r="226" spans="2:25" ht="15.75" customHeight="1"/>
    <row r="227" spans="2:25" ht="15.75" customHeight="1"/>
    <row r="228" spans="2:25" ht="15.75" customHeight="1"/>
    <row r="229" spans="2:25" ht="15.75" customHeight="1"/>
    <row r="230" spans="2:25" ht="15.75" customHeight="1"/>
    <row r="231" spans="2:25" ht="15.75" customHeight="1"/>
    <row r="232" spans="2:25" ht="15.75" customHeight="1"/>
    <row r="233" spans="2:25" ht="15.75" customHeight="1"/>
    <row r="234" spans="2:25" ht="15.75" customHeight="1"/>
    <row r="235" spans="2:25" ht="15.75" customHeight="1"/>
    <row r="236" spans="2:25" ht="15.75" customHeight="1"/>
    <row r="237" spans="2:25" ht="15.75" customHeight="1"/>
    <row r="238" spans="2:25" ht="15.75" customHeight="1"/>
    <row r="239" spans="2:25" ht="15.75" customHeight="1"/>
    <row r="240" spans="2:25"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8">
    <mergeCell ref="Q3:S3"/>
    <mergeCell ref="T3:V3"/>
    <mergeCell ref="W3:Y3"/>
    <mergeCell ref="B3:D3"/>
    <mergeCell ref="E3:G3"/>
    <mergeCell ref="H3:J3"/>
    <mergeCell ref="K3:M3"/>
    <mergeCell ref="N3:P3"/>
  </mergeCells>
  <pageMargins left="0.75" right="0.75" top="1" bottom="1" header="0" footer="0"/>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B1000"/>
  <sheetViews>
    <sheetView workbookViewId="0">
      <pane xSplit="1" ySplit="4" topLeftCell="B5" activePane="bottomRight" state="frozen"/>
      <selection pane="topRight" activeCell="B1" sqref="B1"/>
      <selection pane="bottomLeft" activeCell="A5" sqref="A5"/>
      <selection pane="bottomRight" activeCell="B5" sqref="B5"/>
    </sheetView>
  </sheetViews>
  <sheetFormatPr defaultColWidth="12.6640625" defaultRowHeight="15" customHeight="1"/>
  <cols>
    <col min="1" max="1" width="28" customWidth="1"/>
    <col min="2" max="17" width="9" customWidth="1"/>
  </cols>
  <sheetData>
    <row r="1" spans="1:28" ht="21.75" customHeight="1">
      <c r="A1" s="1" t="s">
        <v>162</v>
      </c>
      <c r="B1" s="6"/>
      <c r="C1" s="6"/>
      <c r="D1" s="6"/>
      <c r="E1" s="6"/>
      <c r="F1" s="6"/>
      <c r="G1" s="6"/>
      <c r="H1" s="6"/>
      <c r="I1" s="6"/>
      <c r="J1" s="6"/>
      <c r="K1" s="6"/>
      <c r="L1" s="6"/>
      <c r="M1" s="6"/>
      <c r="N1" s="4"/>
      <c r="O1" s="4"/>
      <c r="P1" s="4"/>
      <c r="Q1" s="4"/>
      <c r="R1" s="3"/>
      <c r="S1" s="3"/>
      <c r="T1" s="3"/>
      <c r="U1" s="3"/>
      <c r="V1" s="3"/>
      <c r="W1" s="3"/>
      <c r="X1" s="3"/>
      <c r="Y1" s="3"/>
      <c r="Z1" s="3"/>
      <c r="AA1" s="3"/>
      <c r="AB1" s="3"/>
    </row>
    <row r="2" spans="1:28" ht="13.8">
      <c r="A2" s="77"/>
      <c r="B2" s="6"/>
      <c r="C2" s="6"/>
      <c r="D2" s="6"/>
      <c r="E2" s="6"/>
      <c r="F2" s="6"/>
      <c r="G2" s="6"/>
      <c r="H2" s="6"/>
      <c r="I2" s="6"/>
      <c r="J2" s="6"/>
      <c r="K2" s="6"/>
      <c r="L2" s="6"/>
      <c r="M2" s="6"/>
      <c r="N2" s="4"/>
      <c r="O2" s="4"/>
      <c r="P2" s="4"/>
      <c r="Q2" s="4"/>
      <c r="R2" s="3"/>
      <c r="S2" s="3"/>
      <c r="T2" s="3"/>
      <c r="U2" s="3"/>
      <c r="V2" s="3"/>
      <c r="W2" s="3"/>
      <c r="X2" s="3"/>
      <c r="Y2" s="3"/>
      <c r="Z2" s="3"/>
      <c r="AA2" s="3"/>
      <c r="AB2" s="3"/>
    </row>
    <row r="3" spans="1:28" ht="18" customHeight="1">
      <c r="A3" s="6"/>
      <c r="B3" s="110">
        <v>2016</v>
      </c>
      <c r="C3" s="111"/>
      <c r="D3" s="110">
        <v>2017</v>
      </c>
      <c r="E3" s="111"/>
      <c r="F3" s="110">
        <v>2018</v>
      </c>
      <c r="G3" s="111"/>
      <c r="H3" s="110">
        <v>2019</v>
      </c>
      <c r="I3" s="111"/>
      <c r="J3" s="110">
        <v>2020</v>
      </c>
      <c r="K3" s="111"/>
      <c r="L3" s="110">
        <v>2021</v>
      </c>
      <c r="M3" s="111"/>
      <c r="N3" s="110">
        <v>2022</v>
      </c>
      <c r="O3" s="111"/>
      <c r="P3" s="110">
        <v>2023</v>
      </c>
      <c r="Q3" s="111"/>
      <c r="R3" s="3"/>
      <c r="S3" s="3"/>
      <c r="T3" s="3"/>
      <c r="U3" s="3"/>
      <c r="V3" s="3"/>
      <c r="W3" s="3"/>
      <c r="X3" s="3"/>
      <c r="Y3" s="3"/>
      <c r="Z3" s="3"/>
      <c r="AA3" s="3"/>
      <c r="AB3" s="3"/>
    </row>
    <row r="4" spans="1:28" ht="18" customHeight="1">
      <c r="A4" s="78"/>
      <c r="B4" s="8" t="s">
        <v>10</v>
      </c>
      <c r="C4" s="8" t="s">
        <v>163</v>
      </c>
      <c r="D4" s="8" t="s">
        <v>10</v>
      </c>
      <c r="E4" s="8" t="s">
        <v>163</v>
      </c>
      <c r="F4" s="8" t="s">
        <v>10</v>
      </c>
      <c r="G4" s="8" t="s">
        <v>163</v>
      </c>
      <c r="H4" s="8" t="s">
        <v>10</v>
      </c>
      <c r="I4" s="8" t="s">
        <v>163</v>
      </c>
      <c r="J4" s="8" t="s">
        <v>10</v>
      </c>
      <c r="K4" s="8" t="s">
        <v>163</v>
      </c>
      <c r="L4" s="8" t="s">
        <v>10</v>
      </c>
      <c r="M4" s="8" t="s">
        <v>163</v>
      </c>
      <c r="N4" s="8" t="s">
        <v>10</v>
      </c>
      <c r="O4" s="8" t="s">
        <v>163</v>
      </c>
      <c r="P4" s="8" t="s">
        <v>10</v>
      </c>
      <c r="Q4" s="8" t="s">
        <v>163</v>
      </c>
      <c r="R4" s="3"/>
      <c r="S4" s="3"/>
      <c r="T4" s="3"/>
      <c r="U4" s="3"/>
      <c r="V4" s="3"/>
      <c r="W4" s="3"/>
      <c r="X4" s="3"/>
      <c r="Y4" s="3"/>
      <c r="Z4" s="3"/>
      <c r="AA4" s="3"/>
      <c r="AB4" s="3"/>
    </row>
    <row r="5" spans="1:28" ht="18" customHeight="1">
      <c r="A5" s="14" t="s">
        <v>141</v>
      </c>
      <c r="B5" s="14">
        <v>55</v>
      </c>
      <c r="C5" s="13">
        <f t="shared" ref="C5:C19" si="0">B5/$B$21</f>
        <v>2.2430668841761828E-2</v>
      </c>
      <c r="D5" s="14">
        <v>44</v>
      </c>
      <c r="E5" s="13">
        <f t="shared" ref="E5:E19" si="1">D5/$D$21</f>
        <v>1.8333333333333333E-2</v>
      </c>
      <c r="F5" s="14">
        <v>42</v>
      </c>
      <c r="G5" s="13">
        <f t="shared" ref="G5:G19" si="2">F5/$F$21</f>
        <v>1.7206063088897994E-2</v>
      </c>
      <c r="H5" s="14">
        <v>35</v>
      </c>
      <c r="I5" s="13">
        <f t="shared" ref="I5:I19" si="3">H5/$H$21</f>
        <v>1.5702108568864961E-2</v>
      </c>
      <c r="J5" s="14">
        <v>36</v>
      </c>
      <c r="K5" s="13">
        <f t="shared" ref="K5:K21" si="4">J5/$J$21</f>
        <v>1.1673151750972763E-2</v>
      </c>
      <c r="L5" s="14">
        <v>57</v>
      </c>
      <c r="M5" s="13">
        <f t="shared" ref="M5:M21" si="5">L5/$L$21</f>
        <v>2.3612261806130904E-2</v>
      </c>
      <c r="N5" s="14">
        <v>58</v>
      </c>
      <c r="O5" s="13">
        <f t="shared" ref="O5:O21" si="6">N5/$N$21</f>
        <v>2.2078416444613627E-2</v>
      </c>
      <c r="P5" s="14">
        <v>62</v>
      </c>
      <c r="Q5" s="13">
        <f t="shared" ref="Q5:Q21" si="7">P5/$P$21</f>
        <v>2.5399426464563703E-2</v>
      </c>
      <c r="R5" s="3"/>
      <c r="S5" s="3"/>
      <c r="T5" s="3"/>
      <c r="U5" s="3"/>
      <c r="V5" s="3"/>
      <c r="W5" s="3"/>
      <c r="X5" s="3"/>
      <c r="Y5" s="3"/>
      <c r="Z5" s="3"/>
      <c r="AA5" s="3"/>
      <c r="AB5" s="3"/>
    </row>
    <row r="6" spans="1:28" ht="18" customHeight="1">
      <c r="A6" s="22" t="s">
        <v>142</v>
      </c>
      <c r="B6" s="22">
        <v>702</v>
      </c>
      <c r="C6" s="20">
        <f t="shared" si="0"/>
        <v>0.28629690048939643</v>
      </c>
      <c r="D6" s="22">
        <v>664</v>
      </c>
      <c r="E6" s="20">
        <f t="shared" si="1"/>
        <v>0.27666666666666667</v>
      </c>
      <c r="F6" s="22">
        <v>695</v>
      </c>
      <c r="G6" s="20">
        <f t="shared" si="2"/>
        <v>0.28471937730438346</v>
      </c>
      <c r="H6" s="22">
        <v>622</v>
      </c>
      <c r="I6" s="20">
        <f t="shared" si="3"/>
        <v>0.27904890085240019</v>
      </c>
      <c r="J6" s="22">
        <v>648</v>
      </c>
      <c r="K6" s="20">
        <f t="shared" si="4"/>
        <v>0.21011673151750973</v>
      </c>
      <c r="L6" s="22">
        <v>662</v>
      </c>
      <c r="M6" s="20">
        <f t="shared" si="5"/>
        <v>0.27423363711681858</v>
      </c>
      <c r="N6" s="22">
        <v>628</v>
      </c>
      <c r="O6" s="20">
        <f t="shared" si="6"/>
        <v>0.23905595736581653</v>
      </c>
      <c r="P6" s="22">
        <v>628</v>
      </c>
      <c r="Q6" s="20">
        <f t="shared" si="7"/>
        <v>0.25727160999590332</v>
      </c>
      <c r="R6" s="3"/>
      <c r="S6" s="3"/>
      <c r="T6" s="3"/>
      <c r="U6" s="3"/>
      <c r="V6" s="3"/>
      <c r="W6" s="3"/>
      <c r="X6" s="3"/>
      <c r="Y6" s="3"/>
      <c r="Z6" s="3"/>
      <c r="AA6" s="3"/>
      <c r="AB6" s="3"/>
    </row>
    <row r="7" spans="1:28" ht="33" customHeight="1">
      <c r="A7" s="14" t="s">
        <v>143</v>
      </c>
      <c r="B7" s="14">
        <v>14</v>
      </c>
      <c r="C7" s="13">
        <f t="shared" si="0"/>
        <v>5.7096247960848291E-3</v>
      </c>
      <c r="D7" s="14">
        <v>21</v>
      </c>
      <c r="E7" s="13">
        <f t="shared" si="1"/>
        <v>8.7500000000000008E-3</v>
      </c>
      <c r="F7" s="14">
        <v>16</v>
      </c>
      <c r="G7" s="13">
        <f t="shared" si="2"/>
        <v>6.5546907005325688E-3</v>
      </c>
      <c r="H7" s="14">
        <v>15</v>
      </c>
      <c r="I7" s="13">
        <f t="shared" si="3"/>
        <v>6.7294751009421266E-3</v>
      </c>
      <c r="J7" s="14">
        <v>14</v>
      </c>
      <c r="K7" s="13">
        <f t="shared" si="4"/>
        <v>4.5395590142671858E-3</v>
      </c>
      <c r="L7" s="14">
        <v>17</v>
      </c>
      <c r="M7" s="13">
        <f t="shared" si="5"/>
        <v>7.0422535211267607E-3</v>
      </c>
      <c r="N7" s="14">
        <v>12</v>
      </c>
      <c r="O7" s="13">
        <f t="shared" si="6"/>
        <v>4.5679482299200609E-3</v>
      </c>
      <c r="P7" s="14">
        <v>11</v>
      </c>
      <c r="Q7" s="13">
        <f t="shared" si="7"/>
        <v>4.5063498566161406E-3</v>
      </c>
      <c r="R7" s="3"/>
      <c r="S7" s="3"/>
      <c r="T7" s="3"/>
      <c r="U7" s="3"/>
      <c r="V7" s="3"/>
      <c r="W7" s="3"/>
      <c r="X7" s="3"/>
      <c r="Y7" s="3"/>
      <c r="Z7" s="3"/>
      <c r="AA7" s="3"/>
      <c r="AB7" s="3"/>
    </row>
    <row r="8" spans="1:28" ht="37.5" customHeight="1">
      <c r="A8" s="22" t="s">
        <v>144</v>
      </c>
      <c r="B8" s="22">
        <v>100</v>
      </c>
      <c r="C8" s="20">
        <f t="shared" si="0"/>
        <v>4.0783034257748776E-2</v>
      </c>
      <c r="D8" s="22">
        <v>107</v>
      </c>
      <c r="E8" s="20">
        <f t="shared" si="1"/>
        <v>4.4583333333333336E-2</v>
      </c>
      <c r="F8" s="22">
        <v>101</v>
      </c>
      <c r="G8" s="20">
        <f t="shared" si="2"/>
        <v>4.137648504711184E-2</v>
      </c>
      <c r="H8" s="22">
        <v>84</v>
      </c>
      <c r="I8" s="20">
        <f t="shared" si="3"/>
        <v>3.7685060565275909E-2</v>
      </c>
      <c r="J8" s="22">
        <v>121</v>
      </c>
      <c r="K8" s="20">
        <f t="shared" si="4"/>
        <v>3.9234760051880674E-2</v>
      </c>
      <c r="L8" s="22">
        <v>94</v>
      </c>
      <c r="M8" s="20">
        <f t="shared" si="5"/>
        <v>3.8939519469759737E-2</v>
      </c>
      <c r="N8" s="22">
        <v>125</v>
      </c>
      <c r="O8" s="20">
        <f t="shared" si="6"/>
        <v>4.7582794061667301E-2</v>
      </c>
      <c r="P8" s="22">
        <v>99</v>
      </c>
      <c r="Q8" s="20">
        <f t="shared" si="7"/>
        <v>4.0557148709545271E-2</v>
      </c>
      <c r="R8" s="3"/>
      <c r="S8" s="3"/>
      <c r="T8" s="3"/>
      <c r="U8" s="3"/>
      <c r="V8" s="3"/>
      <c r="W8" s="3"/>
      <c r="X8" s="3"/>
      <c r="Y8" s="3"/>
      <c r="Z8" s="3"/>
      <c r="AA8" s="3"/>
      <c r="AB8" s="3"/>
    </row>
    <row r="9" spans="1:28" ht="18" customHeight="1">
      <c r="A9" s="14" t="s">
        <v>145</v>
      </c>
      <c r="B9" s="14">
        <v>110</v>
      </c>
      <c r="C9" s="13">
        <f t="shared" si="0"/>
        <v>4.4861337683523655E-2</v>
      </c>
      <c r="D9" s="14">
        <v>104</v>
      </c>
      <c r="E9" s="13">
        <f t="shared" si="1"/>
        <v>4.3333333333333335E-2</v>
      </c>
      <c r="F9" s="14">
        <v>111</v>
      </c>
      <c r="G9" s="13">
        <f t="shared" si="2"/>
        <v>4.5473166734944698E-2</v>
      </c>
      <c r="H9" s="14">
        <v>90</v>
      </c>
      <c r="I9" s="13">
        <f t="shared" si="3"/>
        <v>4.0376850605652756E-2</v>
      </c>
      <c r="J9" s="14">
        <v>112</v>
      </c>
      <c r="K9" s="13">
        <f t="shared" si="4"/>
        <v>3.6316472114137487E-2</v>
      </c>
      <c r="L9" s="14">
        <v>77</v>
      </c>
      <c r="M9" s="13">
        <f t="shared" si="5"/>
        <v>3.1897265948632972E-2</v>
      </c>
      <c r="N9" s="14">
        <v>96</v>
      </c>
      <c r="O9" s="13">
        <f t="shared" si="6"/>
        <v>3.6543585839360487E-2</v>
      </c>
      <c r="P9" s="14">
        <v>100</v>
      </c>
      <c r="Q9" s="13">
        <f t="shared" si="7"/>
        <v>4.0966816878328552E-2</v>
      </c>
      <c r="R9" s="3"/>
      <c r="S9" s="3"/>
      <c r="T9" s="3"/>
      <c r="U9" s="3"/>
      <c r="V9" s="3"/>
      <c r="W9" s="3"/>
      <c r="X9" s="3"/>
      <c r="Y9" s="3"/>
      <c r="Z9" s="3"/>
      <c r="AA9" s="3"/>
      <c r="AB9" s="3"/>
    </row>
    <row r="10" spans="1:28" ht="34.5" customHeight="1">
      <c r="A10" s="22" t="s">
        <v>146</v>
      </c>
      <c r="B10" s="22">
        <v>96</v>
      </c>
      <c r="C10" s="20">
        <f t="shared" si="0"/>
        <v>3.9151712887438822E-2</v>
      </c>
      <c r="D10" s="22">
        <v>109</v>
      </c>
      <c r="E10" s="20">
        <f t="shared" si="1"/>
        <v>4.5416666666666668E-2</v>
      </c>
      <c r="F10" s="22">
        <v>100</v>
      </c>
      <c r="G10" s="20">
        <f t="shared" si="2"/>
        <v>4.0966816878328552E-2</v>
      </c>
      <c r="H10" s="22">
        <v>111</v>
      </c>
      <c r="I10" s="20">
        <f t="shared" si="3"/>
        <v>4.9798115746971738E-2</v>
      </c>
      <c r="J10" s="22">
        <v>115</v>
      </c>
      <c r="K10" s="20">
        <f t="shared" si="4"/>
        <v>3.728923476005188E-2</v>
      </c>
      <c r="L10" s="22">
        <v>125</v>
      </c>
      <c r="M10" s="20">
        <f t="shared" si="5"/>
        <v>5.1781275890637947E-2</v>
      </c>
      <c r="N10" s="22">
        <v>147</v>
      </c>
      <c r="O10" s="20">
        <f t="shared" si="6"/>
        <v>5.5957365816520749E-2</v>
      </c>
      <c r="P10" s="22">
        <v>117</v>
      </c>
      <c r="Q10" s="20">
        <f t="shared" si="7"/>
        <v>4.7931175747644411E-2</v>
      </c>
      <c r="R10" s="3"/>
      <c r="S10" s="3"/>
      <c r="T10" s="3"/>
      <c r="U10" s="3"/>
      <c r="V10" s="3"/>
      <c r="W10" s="3"/>
      <c r="X10" s="3"/>
      <c r="Y10" s="3"/>
      <c r="Z10" s="3"/>
      <c r="AA10" s="3"/>
      <c r="AB10" s="3"/>
    </row>
    <row r="11" spans="1:28" ht="18" customHeight="1">
      <c r="A11" s="14" t="s">
        <v>147</v>
      </c>
      <c r="B11" s="14">
        <v>847</v>
      </c>
      <c r="C11" s="13">
        <f t="shared" si="0"/>
        <v>0.34543230016313214</v>
      </c>
      <c r="D11" s="14">
        <v>812</v>
      </c>
      <c r="E11" s="13">
        <f t="shared" si="1"/>
        <v>0.33833333333333332</v>
      </c>
      <c r="F11" s="14">
        <v>823</v>
      </c>
      <c r="G11" s="13">
        <f t="shared" si="2"/>
        <v>0.33715690290864397</v>
      </c>
      <c r="H11" s="14">
        <v>770</v>
      </c>
      <c r="I11" s="13">
        <f t="shared" si="3"/>
        <v>0.34544638851502918</v>
      </c>
      <c r="J11" s="14">
        <v>941</v>
      </c>
      <c r="K11" s="13">
        <f t="shared" si="4"/>
        <v>0.30512321660181585</v>
      </c>
      <c r="L11" s="14">
        <v>779</v>
      </c>
      <c r="M11" s="13">
        <f t="shared" si="5"/>
        <v>0.3227009113504557</v>
      </c>
      <c r="N11" s="14">
        <v>825</v>
      </c>
      <c r="O11" s="13">
        <f t="shared" si="6"/>
        <v>0.31404644080700417</v>
      </c>
      <c r="P11" s="14">
        <v>799</v>
      </c>
      <c r="Q11" s="13">
        <f t="shared" si="7"/>
        <v>0.32732486685784512</v>
      </c>
      <c r="R11" s="3"/>
      <c r="S11" s="3"/>
      <c r="T11" s="3"/>
      <c r="U11" s="3"/>
      <c r="V11" s="3"/>
      <c r="W11" s="3"/>
      <c r="X11" s="3"/>
      <c r="Y11" s="3"/>
      <c r="Z11" s="3"/>
      <c r="AA11" s="3"/>
      <c r="AB11" s="3"/>
    </row>
    <row r="12" spans="1:28" ht="18" customHeight="1">
      <c r="A12" s="22" t="s">
        <v>148</v>
      </c>
      <c r="B12" s="22">
        <v>174</v>
      </c>
      <c r="C12" s="20">
        <f t="shared" si="0"/>
        <v>7.096247960848287E-2</v>
      </c>
      <c r="D12" s="22">
        <v>215</v>
      </c>
      <c r="E12" s="20">
        <f t="shared" si="1"/>
        <v>8.9583333333333334E-2</v>
      </c>
      <c r="F12" s="22">
        <v>188</v>
      </c>
      <c r="G12" s="20">
        <f t="shared" si="2"/>
        <v>7.7017615731257677E-2</v>
      </c>
      <c r="H12" s="22">
        <v>174</v>
      </c>
      <c r="I12" s="20">
        <f t="shared" si="3"/>
        <v>7.8061911170928672E-2</v>
      </c>
      <c r="J12" s="22">
        <v>241</v>
      </c>
      <c r="K12" s="20">
        <f t="shared" si="4"/>
        <v>7.814526588845655E-2</v>
      </c>
      <c r="L12" s="22">
        <v>134</v>
      </c>
      <c r="M12" s="20">
        <f t="shared" si="5"/>
        <v>5.5509527754763879E-2</v>
      </c>
      <c r="N12" s="22">
        <v>166</v>
      </c>
      <c r="O12" s="20">
        <f t="shared" si="6"/>
        <v>6.3189950513894172E-2</v>
      </c>
      <c r="P12" s="22">
        <v>147</v>
      </c>
      <c r="Q12" s="20">
        <f t="shared" si="7"/>
        <v>6.0221220811142971E-2</v>
      </c>
      <c r="R12" s="3"/>
      <c r="S12" s="3"/>
      <c r="T12" s="3"/>
      <c r="U12" s="3"/>
      <c r="V12" s="3"/>
      <c r="W12" s="3"/>
      <c r="X12" s="3"/>
      <c r="Y12" s="3"/>
      <c r="Z12" s="3"/>
      <c r="AA12" s="3"/>
      <c r="AB12" s="3"/>
    </row>
    <row r="13" spans="1:28" ht="18" customHeight="1">
      <c r="A13" s="14" t="s">
        <v>149</v>
      </c>
      <c r="B13" s="14">
        <v>122</v>
      </c>
      <c r="C13" s="13">
        <f t="shared" si="0"/>
        <v>4.9755301794453505E-2</v>
      </c>
      <c r="D13" s="14">
        <v>73</v>
      </c>
      <c r="E13" s="13">
        <f t="shared" si="1"/>
        <v>3.0416666666666668E-2</v>
      </c>
      <c r="F13" s="14">
        <v>87</v>
      </c>
      <c r="G13" s="13">
        <f t="shared" si="2"/>
        <v>3.5641130684145844E-2</v>
      </c>
      <c r="H13" s="14">
        <v>94</v>
      </c>
      <c r="I13" s="13">
        <f t="shared" si="3"/>
        <v>4.2171377299237325E-2</v>
      </c>
      <c r="J13" s="14">
        <v>91</v>
      </c>
      <c r="K13" s="13">
        <f t="shared" si="4"/>
        <v>2.9507133592736705E-2</v>
      </c>
      <c r="L13" s="14">
        <v>66</v>
      </c>
      <c r="M13" s="13">
        <f t="shared" si="5"/>
        <v>2.7340513670256836E-2</v>
      </c>
      <c r="N13" s="14">
        <v>71</v>
      </c>
      <c r="O13" s="13">
        <f t="shared" si="6"/>
        <v>2.7027027027027029E-2</v>
      </c>
      <c r="P13" s="14">
        <v>103</v>
      </c>
      <c r="Q13" s="13">
        <f t="shared" si="7"/>
        <v>4.2195821384678409E-2</v>
      </c>
      <c r="R13" s="3"/>
      <c r="S13" s="3"/>
      <c r="T13" s="3"/>
      <c r="U13" s="3"/>
      <c r="V13" s="3"/>
      <c r="W13" s="3"/>
      <c r="X13" s="3"/>
      <c r="Y13" s="3"/>
      <c r="Z13" s="3"/>
      <c r="AA13" s="3"/>
      <c r="AB13" s="3"/>
    </row>
    <row r="14" spans="1:28" ht="30.75" customHeight="1">
      <c r="A14" s="22" t="s">
        <v>150</v>
      </c>
      <c r="B14" s="22">
        <v>1</v>
      </c>
      <c r="C14" s="20">
        <f t="shared" si="0"/>
        <v>4.0783034257748778E-4</v>
      </c>
      <c r="D14" s="22">
        <v>6</v>
      </c>
      <c r="E14" s="20">
        <f t="shared" si="1"/>
        <v>2.5000000000000001E-3</v>
      </c>
      <c r="F14" s="22">
        <v>5</v>
      </c>
      <c r="G14" s="20">
        <f t="shared" si="2"/>
        <v>2.0483408439164277E-3</v>
      </c>
      <c r="H14" s="22">
        <v>6</v>
      </c>
      <c r="I14" s="20">
        <f t="shared" si="3"/>
        <v>2.6917900403768506E-3</v>
      </c>
      <c r="J14" s="22">
        <v>1</v>
      </c>
      <c r="K14" s="20">
        <f t="shared" si="4"/>
        <v>3.2425421530479895E-4</v>
      </c>
      <c r="L14" s="22">
        <v>5</v>
      </c>
      <c r="M14" s="20">
        <f t="shared" si="5"/>
        <v>2.0712510356255178E-3</v>
      </c>
      <c r="N14" s="22">
        <v>1</v>
      </c>
      <c r="O14" s="20">
        <f t="shared" si="6"/>
        <v>3.8066235249333843E-4</v>
      </c>
      <c r="P14" s="22">
        <v>3</v>
      </c>
      <c r="Q14" s="20">
        <f t="shared" si="7"/>
        <v>1.2290045063498567E-3</v>
      </c>
      <c r="R14" s="3"/>
      <c r="S14" s="3"/>
      <c r="T14" s="3"/>
      <c r="U14" s="3"/>
      <c r="V14" s="3"/>
      <c r="W14" s="3"/>
      <c r="X14" s="3"/>
      <c r="Y14" s="3"/>
      <c r="Z14" s="3"/>
      <c r="AA14" s="3"/>
      <c r="AB14" s="3"/>
    </row>
    <row r="15" spans="1:28" ht="30.75" customHeight="1">
      <c r="A15" s="14" t="s">
        <v>151</v>
      </c>
      <c r="B15" s="14">
        <v>9</v>
      </c>
      <c r="C15" s="13">
        <f t="shared" si="0"/>
        <v>3.67047308319739E-3</v>
      </c>
      <c r="D15" s="14">
        <v>15</v>
      </c>
      <c r="E15" s="13">
        <f t="shared" si="1"/>
        <v>6.2500000000000003E-3</v>
      </c>
      <c r="F15" s="14">
        <v>17</v>
      </c>
      <c r="G15" s="13">
        <f t="shared" si="2"/>
        <v>6.964358869315854E-3</v>
      </c>
      <c r="H15" s="14">
        <v>12</v>
      </c>
      <c r="I15" s="13">
        <f t="shared" si="3"/>
        <v>5.3835800807537013E-3</v>
      </c>
      <c r="J15" s="14">
        <v>16</v>
      </c>
      <c r="K15" s="13">
        <f t="shared" si="4"/>
        <v>5.1880674448767832E-3</v>
      </c>
      <c r="L15" s="14">
        <v>24</v>
      </c>
      <c r="M15" s="13">
        <f t="shared" si="5"/>
        <v>9.9420049710024858E-3</v>
      </c>
      <c r="N15" s="14">
        <v>10</v>
      </c>
      <c r="O15" s="13">
        <f t="shared" si="6"/>
        <v>3.806623524933384E-3</v>
      </c>
      <c r="P15" s="14">
        <v>13</v>
      </c>
      <c r="Q15" s="13">
        <f t="shared" si="7"/>
        <v>5.3256861941827121E-3</v>
      </c>
      <c r="R15" s="3"/>
      <c r="S15" s="3"/>
      <c r="T15" s="3"/>
      <c r="U15" s="3"/>
      <c r="V15" s="3"/>
      <c r="W15" s="3"/>
      <c r="X15" s="3"/>
      <c r="Y15" s="3"/>
      <c r="Z15" s="3"/>
      <c r="AA15" s="3"/>
      <c r="AB15" s="3"/>
    </row>
    <row r="16" spans="1:28" ht="18" customHeight="1">
      <c r="A16" s="22" t="s">
        <v>152</v>
      </c>
      <c r="B16" s="22">
        <v>35</v>
      </c>
      <c r="C16" s="20">
        <f t="shared" si="0"/>
        <v>1.4274061990212071E-2</v>
      </c>
      <c r="D16" s="22">
        <v>44</v>
      </c>
      <c r="E16" s="20">
        <f t="shared" si="1"/>
        <v>1.8333333333333333E-2</v>
      </c>
      <c r="F16" s="22">
        <v>40</v>
      </c>
      <c r="G16" s="20">
        <f t="shared" si="2"/>
        <v>1.6386726751331421E-2</v>
      </c>
      <c r="H16" s="22">
        <v>35</v>
      </c>
      <c r="I16" s="20">
        <f t="shared" si="3"/>
        <v>1.5702108568864961E-2</v>
      </c>
      <c r="J16" s="22">
        <v>42</v>
      </c>
      <c r="K16" s="20">
        <f t="shared" si="4"/>
        <v>1.3618677042801557E-2</v>
      </c>
      <c r="L16" s="22">
        <v>50</v>
      </c>
      <c r="M16" s="20">
        <f t="shared" si="5"/>
        <v>2.0712510356255178E-2</v>
      </c>
      <c r="N16" s="22">
        <v>50</v>
      </c>
      <c r="O16" s="20">
        <f t="shared" si="6"/>
        <v>1.9033117624666921E-2</v>
      </c>
      <c r="P16" s="22">
        <v>48</v>
      </c>
      <c r="Q16" s="20">
        <f t="shared" si="7"/>
        <v>1.9664072101597707E-2</v>
      </c>
      <c r="R16" s="3"/>
      <c r="S16" s="3"/>
      <c r="T16" s="3"/>
      <c r="U16" s="3"/>
      <c r="V16" s="3"/>
      <c r="W16" s="3"/>
      <c r="X16" s="3"/>
      <c r="Y16" s="3"/>
      <c r="Z16" s="3"/>
      <c r="AA16" s="3"/>
      <c r="AB16" s="3"/>
    </row>
    <row r="17" spans="1:28" ht="30.75" customHeight="1">
      <c r="A17" s="14" t="s">
        <v>156</v>
      </c>
      <c r="B17" s="14">
        <v>4</v>
      </c>
      <c r="C17" s="13">
        <f t="shared" si="0"/>
        <v>1.6313213703099511E-3</v>
      </c>
      <c r="D17" s="14">
        <v>4</v>
      </c>
      <c r="E17" s="13">
        <f t="shared" si="1"/>
        <v>1.6666666666666668E-3</v>
      </c>
      <c r="F17" s="14">
        <v>4</v>
      </c>
      <c r="G17" s="13">
        <f t="shared" si="2"/>
        <v>1.6386726751331422E-3</v>
      </c>
      <c r="H17" s="14">
        <v>2</v>
      </c>
      <c r="I17" s="13">
        <f t="shared" si="3"/>
        <v>8.9726334679228351E-4</v>
      </c>
      <c r="J17" s="14">
        <v>7</v>
      </c>
      <c r="K17" s="13">
        <f t="shared" si="4"/>
        <v>2.2697795071335929E-3</v>
      </c>
      <c r="L17" s="14">
        <v>5</v>
      </c>
      <c r="M17" s="13">
        <f t="shared" si="5"/>
        <v>2.0712510356255178E-3</v>
      </c>
      <c r="N17" s="14">
        <v>2</v>
      </c>
      <c r="O17" s="13">
        <f t="shared" si="6"/>
        <v>7.6132470498667686E-4</v>
      </c>
      <c r="P17" s="14">
        <v>2</v>
      </c>
      <c r="Q17" s="13">
        <f t="shared" si="7"/>
        <v>8.1933633756657109E-4</v>
      </c>
      <c r="R17" s="3"/>
      <c r="S17" s="3"/>
      <c r="T17" s="3"/>
      <c r="U17" s="3"/>
      <c r="V17" s="3"/>
      <c r="W17" s="3"/>
      <c r="X17" s="3"/>
      <c r="Y17" s="3"/>
      <c r="Z17" s="3"/>
      <c r="AA17" s="3"/>
      <c r="AB17" s="3"/>
    </row>
    <row r="18" spans="1:28" ht="29.25" customHeight="1">
      <c r="A18" s="22" t="s">
        <v>157</v>
      </c>
      <c r="B18" s="22">
        <v>82</v>
      </c>
      <c r="C18" s="20">
        <f t="shared" si="0"/>
        <v>3.3442088091353996E-2</v>
      </c>
      <c r="D18" s="22">
        <v>99</v>
      </c>
      <c r="E18" s="20">
        <f t="shared" si="1"/>
        <v>4.1250000000000002E-2</v>
      </c>
      <c r="F18" s="22">
        <v>110</v>
      </c>
      <c r="G18" s="20">
        <f t="shared" si="2"/>
        <v>4.506349856616141E-2</v>
      </c>
      <c r="H18" s="22">
        <v>87</v>
      </c>
      <c r="I18" s="20">
        <f t="shared" si="3"/>
        <v>3.9030955585464336E-2</v>
      </c>
      <c r="J18" s="22">
        <v>163</v>
      </c>
      <c r="K18" s="20">
        <f t="shared" si="4"/>
        <v>5.285343709468223E-2</v>
      </c>
      <c r="L18" s="22">
        <v>155</v>
      </c>
      <c r="M18" s="20">
        <f t="shared" si="5"/>
        <v>6.4208782104391057E-2</v>
      </c>
      <c r="N18" s="22">
        <v>164</v>
      </c>
      <c r="O18" s="20">
        <f t="shared" si="6"/>
        <v>6.2428625808907498E-2</v>
      </c>
      <c r="P18" s="22">
        <v>159</v>
      </c>
      <c r="Q18" s="20">
        <f t="shared" si="7"/>
        <v>6.5137238836542405E-2</v>
      </c>
      <c r="R18" s="3"/>
      <c r="S18" s="3"/>
      <c r="T18" s="3"/>
      <c r="U18" s="3"/>
      <c r="V18" s="3"/>
      <c r="W18" s="3"/>
      <c r="X18" s="3"/>
      <c r="Y18" s="3"/>
      <c r="Z18" s="3"/>
      <c r="AA18" s="3"/>
      <c r="AB18" s="3"/>
    </row>
    <row r="19" spans="1:28" ht="27.75" customHeight="1">
      <c r="A19" s="14" t="s">
        <v>158</v>
      </c>
      <c r="B19" s="14">
        <v>101</v>
      </c>
      <c r="C19" s="13">
        <f t="shared" si="0"/>
        <v>4.1190864600326262E-2</v>
      </c>
      <c r="D19" s="14">
        <v>83</v>
      </c>
      <c r="E19" s="13">
        <f t="shared" si="1"/>
        <v>3.4583333333333334E-2</v>
      </c>
      <c r="F19" s="14">
        <v>102</v>
      </c>
      <c r="G19" s="13">
        <f t="shared" si="2"/>
        <v>4.1786153215895128E-2</v>
      </c>
      <c r="H19" s="14">
        <v>92</v>
      </c>
      <c r="I19" s="13">
        <f t="shared" si="3"/>
        <v>4.1274113952445041E-2</v>
      </c>
      <c r="J19" s="14">
        <v>431</v>
      </c>
      <c r="K19" s="13">
        <f t="shared" si="4"/>
        <v>0.13975356679636836</v>
      </c>
      <c r="L19" s="14">
        <v>3</v>
      </c>
      <c r="M19" s="13">
        <f t="shared" si="5"/>
        <v>1.2427506213753107E-3</v>
      </c>
      <c r="N19" s="14">
        <v>109</v>
      </c>
      <c r="O19" s="13">
        <f t="shared" si="6"/>
        <v>4.1492196421773889E-2</v>
      </c>
      <c r="P19" s="14">
        <v>99</v>
      </c>
      <c r="Q19" s="13">
        <f t="shared" si="7"/>
        <v>4.0557148709545271E-2</v>
      </c>
      <c r="R19" s="3"/>
      <c r="S19" s="3"/>
      <c r="T19" s="3"/>
      <c r="U19" s="3"/>
      <c r="V19" s="3"/>
      <c r="W19" s="3"/>
      <c r="X19" s="3"/>
      <c r="Y19" s="3"/>
      <c r="Z19" s="3"/>
      <c r="AA19" s="3"/>
      <c r="AB19" s="3"/>
    </row>
    <row r="20" spans="1:28" ht="18" customHeight="1">
      <c r="A20" s="22" t="s">
        <v>159</v>
      </c>
      <c r="B20" s="22" t="s">
        <v>135</v>
      </c>
      <c r="C20" s="22" t="s">
        <v>135</v>
      </c>
      <c r="D20" s="22" t="s">
        <v>135</v>
      </c>
      <c r="E20" s="20"/>
      <c r="F20" s="22" t="s">
        <v>135</v>
      </c>
      <c r="G20" s="20"/>
      <c r="H20" s="22" t="s">
        <v>135</v>
      </c>
      <c r="I20" s="22" t="s">
        <v>135</v>
      </c>
      <c r="J20" s="22">
        <v>105</v>
      </c>
      <c r="K20" s="20">
        <f t="shared" si="4"/>
        <v>3.4046692607003888E-2</v>
      </c>
      <c r="L20" s="22">
        <v>161</v>
      </c>
      <c r="M20" s="20">
        <f t="shared" si="5"/>
        <v>6.669428334714167E-2</v>
      </c>
      <c r="N20" s="22">
        <v>163</v>
      </c>
      <c r="O20" s="20">
        <f t="shared" si="6"/>
        <v>6.2047963456414161E-2</v>
      </c>
      <c r="P20" s="22">
        <v>51</v>
      </c>
      <c r="Q20" s="20">
        <f t="shared" si="7"/>
        <v>2.0893076607947564E-2</v>
      </c>
      <c r="R20" s="3"/>
      <c r="S20" s="3"/>
      <c r="T20" s="3"/>
      <c r="U20" s="3"/>
      <c r="V20" s="3"/>
      <c r="W20" s="3"/>
      <c r="X20" s="3"/>
      <c r="Y20" s="3"/>
      <c r="Z20" s="3"/>
      <c r="AA20" s="3"/>
      <c r="AB20" s="3"/>
    </row>
    <row r="21" spans="1:28" ht="18" customHeight="1">
      <c r="A21" s="14" t="s">
        <v>77</v>
      </c>
      <c r="B21" s="11">
        <f>SUM(B5:B20)</f>
        <v>2452</v>
      </c>
      <c r="C21" s="13">
        <f>B21/$B$21</f>
        <v>1</v>
      </c>
      <c r="D21" s="11">
        <f>SUM(D5:D20)</f>
        <v>2400</v>
      </c>
      <c r="E21" s="13">
        <f>D21/$D$21</f>
        <v>1</v>
      </c>
      <c r="F21" s="11">
        <f>SUM(F5:F20)</f>
        <v>2441</v>
      </c>
      <c r="G21" s="13">
        <f>F21/$F$21</f>
        <v>1</v>
      </c>
      <c r="H21" s="11">
        <f>SUM(H5:H20)</f>
        <v>2229</v>
      </c>
      <c r="I21" s="13">
        <f>H21/$H$21</f>
        <v>1</v>
      </c>
      <c r="J21" s="11">
        <f>SUM(J5:J20)</f>
        <v>3084</v>
      </c>
      <c r="K21" s="13">
        <f t="shared" si="4"/>
        <v>1</v>
      </c>
      <c r="L21" s="11">
        <f>SUM(L5:L20)</f>
        <v>2414</v>
      </c>
      <c r="M21" s="13">
        <f t="shared" si="5"/>
        <v>1</v>
      </c>
      <c r="N21" s="11">
        <f>SUM(N5:N20)</f>
        <v>2627</v>
      </c>
      <c r="O21" s="13">
        <f t="shared" si="6"/>
        <v>1</v>
      </c>
      <c r="P21" s="11">
        <f>SUM(P5:P20)</f>
        <v>2441</v>
      </c>
      <c r="Q21" s="13">
        <f t="shared" si="7"/>
        <v>1</v>
      </c>
      <c r="R21" s="3"/>
      <c r="S21" s="3"/>
      <c r="T21" s="3"/>
      <c r="U21" s="3"/>
      <c r="V21" s="3"/>
      <c r="W21" s="3"/>
      <c r="X21" s="3"/>
      <c r="Y21" s="3"/>
      <c r="Z21" s="3"/>
      <c r="AA21" s="3"/>
      <c r="AB21" s="3"/>
    </row>
    <row r="22" spans="1:28" ht="15.75" customHeight="1">
      <c r="A22" s="16" t="s">
        <v>160</v>
      </c>
      <c r="B22" s="16"/>
      <c r="C22" s="16"/>
      <c r="D22" s="16"/>
      <c r="E22" s="16"/>
      <c r="F22" s="16"/>
      <c r="G22" s="16"/>
      <c r="H22" s="16"/>
      <c r="I22" s="16"/>
      <c r="J22" s="16"/>
      <c r="K22" s="16"/>
      <c r="L22" s="16"/>
      <c r="M22" s="16"/>
      <c r="N22" s="16"/>
      <c r="O22" s="43"/>
      <c r="P22" s="16"/>
      <c r="Q22" s="16"/>
      <c r="R22" s="3"/>
      <c r="S22" s="3"/>
      <c r="T22" s="3"/>
      <c r="U22" s="3"/>
      <c r="V22" s="3"/>
      <c r="W22" s="3"/>
      <c r="X22" s="3"/>
      <c r="Y22" s="3"/>
      <c r="Z22" s="3"/>
      <c r="AA22" s="3"/>
      <c r="AB22" s="3"/>
    </row>
    <row r="23" spans="1:28" ht="15.75" customHeight="1">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row>
    <row r="24" spans="1:28" ht="15.75" customHeight="1">
      <c r="A24" s="3"/>
      <c r="B24" s="3"/>
      <c r="C24" s="3"/>
      <c r="D24" s="3"/>
      <c r="E24" s="3"/>
      <c r="F24" s="3"/>
      <c r="G24" s="3"/>
      <c r="H24" s="3"/>
      <c r="I24" s="3"/>
      <c r="J24" s="3"/>
      <c r="K24" s="3"/>
      <c r="L24" s="3"/>
      <c r="M24" s="3"/>
      <c r="N24" s="3"/>
      <c r="O24" s="3"/>
      <c r="P24" s="3"/>
      <c r="Q24" s="3"/>
      <c r="R24" s="3"/>
      <c r="S24" s="3"/>
      <c r="T24" s="3"/>
      <c r="U24" s="3"/>
      <c r="V24" s="3"/>
      <c r="W24" s="3"/>
      <c r="X24" s="3"/>
      <c r="Y24" s="3"/>
      <c r="Z24" s="3"/>
      <c r="AA24" s="3"/>
      <c r="AB24" s="3"/>
    </row>
    <row r="25" spans="1:28" ht="15.75" customHeight="1">
      <c r="A25" s="3"/>
      <c r="B25" s="3"/>
      <c r="C25" s="3"/>
      <c r="D25" s="3"/>
      <c r="E25" s="3"/>
      <c r="F25" s="3"/>
      <c r="G25" s="3"/>
      <c r="H25" s="3"/>
      <c r="I25" s="3"/>
      <c r="J25" s="3"/>
      <c r="K25" s="3"/>
      <c r="L25" s="3"/>
      <c r="M25" s="3"/>
      <c r="N25" s="3"/>
      <c r="O25" s="3"/>
      <c r="P25" s="3"/>
      <c r="Q25" s="3"/>
      <c r="R25" s="3"/>
      <c r="S25" s="3"/>
      <c r="T25" s="3"/>
      <c r="U25" s="3"/>
      <c r="V25" s="3"/>
      <c r="W25" s="3"/>
      <c r="X25" s="3"/>
      <c r="Y25" s="3"/>
      <c r="Z25" s="3"/>
      <c r="AA25" s="3"/>
      <c r="AB25" s="3"/>
    </row>
    <row r="26" spans="1:28" ht="15.75" customHeight="1">
      <c r="A26" s="3"/>
      <c r="B26" s="3"/>
      <c r="C26" s="3"/>
      <c r="D26" s="3"/>
      <c r="E26" s="3"/>
      <c r="F26" s="3"/>
      <c r="G26" s="3"/>
      <c r="H26" s="3"/>
      <c r="I26" s="3"/>
      <c r="J26" s="3"/>
      <c r="K26" s="3"/>
      <c r="L26" s="3"/>
      <c r="M26" s="3"/>
      <c r="N26" s="3"/>
      <c r="O26" s="3"/>
      <c r="P26" s="3"/>
      <c r="Q26" s="3"/>
      <c r="R26" s="3"/>
      <c r="S26" s="3"/>
      <c r="T26" s="3"/>
      <c r="U26" s="3"/>
      <c r="V26" s="3"/>
      <c r="W26" s="3"/>
      <c r="X26" s="3"/>
      <c r="Y26" s="3"/>
      <c r="Z26" s="3"/>
      <c r="AA26" s="3"/>
      <c r="AB26" s="3"/>
    </row>
    <row r="27" spans="1:28" ht="15.75" customHeight="1">
      <c r="A27" s="3"/>
      <c r="B27" s="3"/>
      <c r="C27" s="3"/>
      <c r="D27" s="3"/>
      <c r="E27" s="3"/>
      <c r="F27" s="3"/>
      <c r="G27" s="3"/>
      <c r="H27" s="3"/>
      <c r="I27" s="3"/>
      <c r="J27" s="3"/>
      <c r="K27" s="3"/>
      <c r="L27" s="3"/>
      <c r="M27" s="3"/>
      <c r="N27" s="3"/>
      <c r="O27" s="3"/>
      <c r="P27" s="3"/>
      <c r="Q27" s="3"/>
      <c r="R27" s="3"/>
      <c r="S27" s="3"/>
      <c r="T27" s="3"/>
      <c r="U27" s="3"/>
      <c r="V27" s="3"/>
      <c r="W27" s="3"/>
      <c r="X27" s="3"/>
      <c r="Y27" s="3"/>
      <c r="Z27" s="3"/>
      <c r="AA27" s="3"/>
      <c r="AB27" s="3"/>
    </row>
    <row r="28" spans="1:28" ht="15.75" customHeight="1">
      <c r="A28" s="3"/>
      <c r="B28" s="3"/>
      <c r="C28" s="3"/>
      <c r="D28" s="3"/>
      <c r="E28" s="3"/>
      <c r="F28" s="3"/>
      <c r="G28" s="3"/>
      <c r="H28" s="3"/>
      <c r="I28" s="3"/>
      <c r="J28" s="3"/>
      <c r="K28" s="3"/>
      <c r="L28" s="3"/>
      <c r="M28" s="3"/>
      <c r="N28" s="3"/>
      <c r="O28" s="3"/>
      <c r="P28" s="3"/>
      <c r="Q28" s="3"/>
      <c r="R28" s="3"/>
      <c r="S28" s="3"/>
      <c r="T28" s="3"/>
      <c r="U28" s="3"/>
      <c r="V28" s="3"/>
      <c r="W28" s="3"/>
      <c r="X28" s="3"/>
      <c r="Y28" s="3"/>
      <c r="Z28" s="3"/>
      <c r="AA28" s="3"/>
      <c r="AB28" s="3"/>
    </row>
    <row r="29" spans="1:28" ht="15.75" customHeight="1">
      <c r="A29" s="3"/>
      <c r="B29" s="3"/>
      <c r="C29" s="3"/>
      <c r="D29" s="3"/>
      <c r="E29" s="3"/>
      <c r="F29" s="3"/>
      <c r="G29" s="3"/>
      <c r="H29" s="3"/>
      <c r="I29" s="3"/>
      <c r="J29" s="3"/>
      <c r="K29" s="3"/>
      <c r="L29" s="3"/>
      <c r="M29" s="3"/>
      <c r="N29" s="3"/>
      <c r="O29" s="3"/>
      <c r="P29" s="3"/>
      <c r="Q29" s="3"/>
      <c r="R29" s="3"/>
      <c r="S29" s="3"/>
      <c r="T29" s="3"/>
      <c r="U29" s="3"/>
      <c r="V29" s="3"/>
      <c r="W29" s="3"/>
      <c r="X29" s="3"/>
      <c r="Y29" s="3"/>
      <c r="Z29" s="3"/>
      <c r="AA29" s="3"/>
      <c r="AB29" s="3"/>
    </row>
    <row r="30" spans="1:28" ht="15.75" customHeight="1">
      <c r="A30" s="3"/>
      <c r="B30" s="3"/>
      <c r="C30" s="3"/>
      <c r="D30" s="3"/>
      <c r="E30" s="3"/>
      <c r="F30" s="3"/>
      <c r="G30" s="3"/>
      <c r="H30" s="3"/>
      <c r="I30" s="3"/>
      <c r="J30" s="3"/>
      <c r="K30" s="3"/>
      <c r="L30" s="3"/>
      <c r="M30" s="3"/>
      <c r="N30" s="3"/>
      <c r="O30" s="3"/>
      <c r="P30" s="3"/>
      <c r="Q30" s="3"/>
      <c r="R30" s="3"/>
      <c r="S30" s="3"/>
      <c r="T30" s="3"/>
      <c r="U30" s="3"/>
      <c r="V30" s="3"/>
      <c r="W30" s="3"/>
      <c r="X30" s="3"/>
      <c r="Y30" s="3"/>
      <c r="Z30" s="3"/>
      <c r="AA30" s="3"/>
      <c r="AB30" s="3"/>
    </row>
    <row r="31" spans="1:28" ht="15.75" customHeight="1">
      <c r="A31" s="3"/>
      <c r="B31" s="3"/>
      <c r="C31" s="3"/>
      <c r="D31" s="3"/>
      <c r="E31" s="3"/>
      <c r="F31" s="3"/>
      <c r="G31" s="3"/>
      <c r="H31" s="3"/>
      <c r="I31" s="3"/>
      <c r="J31" s="3"/>
      <c r="K31" s="3"/>
      <c r="L31" s="3"/>
      <c r="M31" s="3"/>
      <c r="N31" s="3"/>
      <c r="O31" s="3"/>
      <c r="P31" s="3"/>
      <c r="Q31" s="3"/>
      <c r="R31" s="3"/>
      <c r="S31" s="3"/>
      <c r="T31" s="3"/>
      <c r="U31" s="3"/>
      <c r="V31" s="3"/>
      <c r="W31" s="3"/>
      <c r="X31" s="3"/>
      <c r="Y31" s="3"/>
      <c r="Z31" s="3"/>
      <c r="AA31" s="3"/>
      <c r="AB31" s="3"/>
    </row>
    <row r="32" spans="1:28" ht="15.75" customHeight="1">
      <c r="A32" s="3"/>
      <c r="B32" s="3"/>
      <c r="C32" s="3"/>
      <c r="D32" s="3"/>
      <c r="E32" s="3"/>
      <c r="F32" s="3"/>
      <c r="G32" s="3"/>
      <c r="H32" s="3"/>
      <c r="I32" s="3"/>
      <c r="J32" s="3"/>
      <c r="K32" s="3"/>
      <c r="L32" s="3"/>
      <c r="M32" s="3"/>
      <c r="N32" s="3"/>
      <c r="O32" s="3"/>
      <c r="P32" s="3"/>
      <c r="Q32" s="3"/>
      <c r="R32" s="3"/>
      <c r="S32" s="3"/>
      <c r="T32" s="3"/>
      <c r="U32" s="3"/>
      <c r="V32" s="3"/>
      <c r="W32" s="3"/>
      <c r="X32" s="3"/>
      <c r="Y32" s="3"/>
      <c r="Z32" s="3"/>
      <c r="AA32" s="3"/>
      <c r="AB32" s="3"/>
    </row>
    <row r="33" spans="1:28" ht="15.75" customHeight="1">
      <c r="A33" s="3"/>
      <c r="B33" s="3"/>
      <c r="C33" s="3"/>
      <c r="D33" s="3"/>
      <c r="E33" s="3"/>
      <c r="F33" s="3"/>
      <c r="G33" s="3"/>
      <c r="H33" s="3"/>
      <c r="I33" s="3"/>
      <c r="J33" s="3"/>
      <c r="K33" s="3"/>
      <c r="L33" s="3"/>
      <c r="M33" s="3"/>
      <c r="N33" s="3"/>
      <c r="O33" s="3"/>
      <c r="P33" s="3"/>
      <c r="Q33" s="3"/>
      <c r="R33" s="3"/>
      <c r="S33" s="3"/>
      <c r="T33" s="3"/>
      <c r="U33" s="3"/>
      <c r="V33" s="3"/>
      <c r="W33" s="3"/>
      <c r="X33" s="3"/>
      <c r="Y33" s="3"/>
      <c r="Z33" s="3"/>
      <c r="AA33" s="3"/>
      <c r="AB33" s="3"/>
    </row>
    <row r="34" spans="1:28" ht="15.75" customHeight="1">
      <c r="A34" s="3"/>
      <c r="B34" s="3"/>
      <c r="C34" s="3"/>
      <c r="D34" s="3"/>
      <c r="E34" s="3"/>
      <c r="F34" s="3"/>
      <c r="G34" s="3"/>
      <c r="H34" s="3"/>
      <c r="I34" s="3"/>
      <c r="J34" s="3"/>
      <c r="K34" s="3"/>
      <c r="L34" s="3"/>
      <c r="M34" s="3"/>
      <c r="N34" s="3"/>
      <c r="O34" s="3"/>
      <c r="P34" s="3"/>
      <c r="Q34" s="3"/>
      <c r="R34" s="3"/>
      <c r="S34" s="3"/>
      <c r="T34" s="3"/>
      <c r="U34" s="3"/>
      <c r="V34" s="3"/>
      <c r="W34" s="3"/>
      <c r="X34" s="3"/>
      <c r="Y34" s="3"/>
      <c r="Z34" s="3"/>
      <c r="AA34" s="3"/>
      <c r="AB34" s="3"/>
    </row>
    <row r="35" spans="1:28" ht="15.75" customHeight="1">
      <c r="A35" s="3"/>
      <c r="B35" s="3"/>
      <c r="C35" s="3"/>
      <c r="D35" s="3"/>
      <c r="E35" s="3"/>
      <c r="F35" s="3"/>
      <c r="G35" s="3"/>
      <c r="H35" s="3"/>
      <c r="I35" s="3"/>
      <c r="J35" s="3"/>
      <c r="K35" s="3"/>
      <c r="L35" s="3"/>
      <c r="M35" s="3"/>
      <c r="N35" s="3"/>
      <c r="O35" s="3"/>
      <c r="P35" s="3"/>
      <c r="Q35" s="3"/>
      <c r="R35" s="3"/>
      <c r="S35" s="3"/>
      <c r="T35" s="3"/>
      <c r="U35" s="3"/>
      <c r="V35" s="3"/>
      <c r="W35" s="3"/>
      <c r="X35" s="3"/>
      <c r="Y35" s="3"/>
      <c r="Z35" s="3"/>
      <c r="AA35" s="3"/>
      <c r="AB35" s="3"/>
    </row>
    <row r="36" spans="1:28" ht="15.75" customHeight="1">
      <c r="A36" s="3"/>
      <c r="B36" s="3"/>
      <c r="C36" s="3"/>
      <c r="D36" s="3"/>
      <c r="E36" s="3"/>
      <c r="F36" s="3"/>
      <c r="G36" s="3"/>
      <c r="H36" s="3"/>
      <c r="I36" s="3"/>
      <c r="J36" s="3"/>
      <c r="K36" s="3"/>
      <c r="L36" s="3"/>
      <c r="M36" s="3"/>
      <c r="N36" s="3"/>
      <c r="O36" s="3"/>
      <c r="P36" s="3"/>
      <c r="Q36" s="3"/>
      <c r="R36" s="3"/>
      <c r="S36" s="3"/>
      <c r="T36" s="3"/>
      <c r="U36" s="3"/>
      <c r="V36" s="3"/>
      <c r="W36" s="3"/>
      <c r="X36" s="3"/>
      <c r="Y36" s="3"/>
      <c r="Z36" s="3"/>
      <c r="AA36" s="3"/>
      <c r="AB36" s="3"/>
    </row>
    <row r="37" spans="1:28" ht="15.75" customHeight="1">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row>
    <row r="38" spans="1:28" ht="15.75" customHeight="1">
      <c r="A38" s="3"/>
      <c r="B38" s="3"/>
      <c r="C38" s="3"/>
      <c r="D38" s="3"/>
      <c r="E38" s="3"/>
      <c r="F38" s="3"/>
      <c r="G38" s="3"/>
      <c r="H38" s="3"/>
      <c r="I38" s="3"/>
      <c r="J38" s="3"/>
      <c r="K38" s="3"/>
      <c r="L38" s="3"/>
      <c r="M38" s="3"/>
      <c r="N38" s="3"/>
      <c r="O38" s="3"/>
      <c r="P38" s="3"/>
      <c r="Q38" s="3"/>
      <c r="R38" s="3"/>
      <c r="S38" s="3"/>
      <c r="T38" s="3"/>
      <c r="U38" s="3"/>
      <c r="V38" s="3"/>
      <c r="W38" s="3"/>
      <c r="X38" s="3"/>
      <c r="Y38" s="3"/>
      <c r="Z38" s="3"/>
      <c r="AA38" s="3"/>
      <c r="AB38" s="3"/>
    </row>
    <row r="39" spans="1:28" ht="15.75" customHeight="1">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row>
    <row r="40" spans="1:28" ht="15.75" customHeight="1">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row>
    <row r="41" spans="1:28" ht="15.75" customHeight="1">
      <c r="A41" s="3"/>
      <c r="B41" s="3"/>
      <c r="C41" s="3"/>
      <c r="D41" s="3"/>
      <c r="E41" s="3"/>
      <c r="F41" s="3"/>
      <c r="G41" s="3"/>
      <c r="H41" s="3"/>
      <c r="I41" s="3"/>
      <c r="J41" s="3"/>
      <c r="K41" s="3"/>
      <c r="L41" s="3"/>
      <c r="M41" s="3"/>
      <c r="N41" s="3"/>
      <c r="O41" s="3"/>
      <c r="P41" s="3"/>
      <c r="Q41" s="3"/>
      <c r="R41" s="3"/>
      <c r="S41" s="3"/>
      <c r="T41" s="3"/>
      <c r="U41" s="3"/>
      <c r="V41" s="3"/>
      <c r="W41" s="3"/>
      <c r="X41" s="3"/>
      <c r="Y41" s="3"/>
      <c r="Z41" s="3"/>
      <c r="AA41" s="3"/>
      <c r="AB41" s="3"/>
    </row>
    <row r="42" spans="1:28" ht="15.75" customHeight="1">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row>
    <row r="43" spans="1:28" ht="15.75" customHeight="1">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row>
    <row r="44" spans="1:28" ht="15.75" customHeight="1">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row>
    <row r="45" spans="1:28" ht="15.75" customHeight="1">
      <c r="A45" s="3"/>
      <c r="B45" s="3"/>
      <c r="C45" s="3"/>
      <c r="D45" s="3"/>
      <c r="E45" s="3"/>
      <c r="F45" s="3"/>
      <c r="G45" s="3"/>
      <c r="H45" s="3"/>
      <c r="I45" s="3"/>
      <c r="J45" s="3"/>
      <c r="K45" s="3"/>
      <c r="L45" s="3"/>
      <c r="M45" s="3"/>
      <c r="N45" s="3"/>
      <c r="O45" s="3"/>
      <c r="P45" s="3"/>
      <c r="Q45" s="3"/>
      <c r="R45" s="3"/>
      <c r="S45" s="3"/>
      <c r="T45" s="3"/>
      <c r="U45" s="3"/>
      <c r="V45" s="3"/>
      <c r="W45" s="3"/>
      <c r="X45" s="3"/>
      <c r="Y45" s="3"/>
      <c r="Z45" s="3"/>
      <c r="AA45" s="3"/>
      <c r="AB45" s="3"/>
    </row>
    <row r="46" spans="1:28" ht="15.75" customHeight="1">
      <c r="A46" s="3"/>
      <c r="B46" s="3"/>
      <c r="C46" s="3"/>
      <c r="D46" s="3"/>
      <c r="E46" s="3"/>
      <c r="F46" s="3"/>
      <c r="G46" s="3"/>
      <c r="H46" s="3"/>
      <c r="I46" s="3"/>
      <c r="J46" s="3"/>
      <c r="K46" s="3"/>
      <c r="L46" s="3"/>
      <c r="M46" s="3"/>
      <c r="N46" s="3"/>
      <c r="O46" s="3"/>
      <c r="P46" s="3"/>
      <c r="Q46" s="3"/>
      <c r="R46" s="3"/>
      <c r="S46" s="3"/>
      <c r="T46" s="3"/>
      <c r="U46" s="3"/>
      <c r="V46" s="3"/>
      <c r="W46" s="3"/>
      <c r="X46" s="3"/>
      <c r="Y46" s="3"/>
      <c r="Z46" s="3"/>
      <c r="AA46" s="3"/>
      <c r="AB46" s="3"/>
    </row>
    <row r="47" spans="1:28" ht="15.75" customHeight="1">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row>
    <row r="48" spans="1:28" ht="15.75" customHeight="1">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row>
    <row r="49" spans="1:28" ht="15.75" customHeight="1">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row>
    <row r="50" spans="1:28" ht="15.75" customHeight="1">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row>
    <row r="51" spans="1:28" ht="15.75" customHeight="1">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row>
    <row r="52" spans="1:28" ht="15.75" customHeight="1">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row>
    <row r="53" spans="1:28" ht="15.75" customHeight="1">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row>
    <row r="54" spans="1:28" ht="15.75" customHeight="1">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row>
    <row r="55" spans="1:28" ht="15.75" customHeight="1">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row>
    <row r="56" spans="1:28" ht="15.75" customHeight="1">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row>
    <row r="57" spans="1:28" ht="15.75" customHeight="1">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row>
    <row r="58" spans="1:28" ht="15.75" customHeight="1">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row>
    <row r="59" spans="1:28" ht="15.75" customHeight="1">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row>
    <row r="60" spans="1:28" ht="15.75" customHeight="1">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row>
    <row r="61" spans="1:28" ht="15.75" customHeight="1">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row>
    <row r="62" spans="1:28" ht="15.75" customHeight="1">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row>
    <row r="63" spans="1:28" ht="15.75" customHeight="1">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row>
    <row r="64" spans="1:28" ht="15.75" customHeight="1">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row>
    <row r="65" spans="1:28" ht="15.75" customHeight="1">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row>
    <row r="66" spans="1:28" ht="15.75" customHeight="1">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row>
    <row r="67" spans="1:28" ht="15.75" customHeight="1">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row>
    <row r="68" spans="1:28" ht="15.75" customHeight="1">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row>
    <row r="69" spans="1:28" ht="15.75" customHeight="1">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row>
    <row r="70" spans="1:28" ht="15.75" customHeight="1">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row>
    <row r="71" spans="1:28" ht="15.75" customHeight="1">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row>
    <row r="72" spans="1:28" ht="15.75" customHeight="1">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row>
    <row r="73" spans="1:28" ht="15.75" customHeight="1">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row>
    <row r="74" spans="1:28" ht="15.75" customHeight="1">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row>
    <row r="75" spans="1:28" ht="15.75" customHeight="1">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row>
    <row r="76" spans="1:28" ht="15.75" customHeight="1">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row>
    <row r="77" spans="1:28" ht="15.75" customHeight="1">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row>
    <row r="78" spans="1:28" ht="15.75" customHeight="1">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row>
    <row r="79" spans="1:28" ht="15.75" customHeight="1">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row>
    <row r="80" spans="1:28" ht="15.75" customHeight="1">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row>
    <row r="81" spans="1:28" ht="15.75" customHeight="1">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row>
    <row r="82" spans="1:28" ht="15.75" customHeight="1">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row>
    <row r="83" spans="1:28" ht="15.75" customHeight="1">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row>
    <row r="84" spans="1:28" ht="15.75" customHeight="1">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row>
    <row r="85" spans="1:28" ht="15.75" customHeight="1">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row>
    <row r="86" spans="1:28" ht="15.75" customHeight="1">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row>
    <row r="87" spans="1:28" ht="15.75" customHeight="1">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row>
    <row r="88" spans="1:28" ht="15.75" customHeight="1">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row>
    <row r="89" spans="1:28" ht="15.75" customHeight="1">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row>
    <row r="90" spans="1:28" ht="15.75" customHeight="1">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row>
    <row r="91" spans="1:28" ht="15.75" customHeight="1">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row>
    <row r="92" spans="1:28" ht="15.75" customHeight="1">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row>
    <row r="93" spans="1:28" ht="15.75" customHeight="1">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row>
    <row r="94" spans="1:28" ht="15.75" customHeight="1">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row>
    <row r="95" spans="1:28" ht="15.75" customHeight="1">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row>
    <row r="96" spans="1:28" ht="15.75" customHeight="1">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row>
    <row r="97" spans="1:28" ht="15.75" customHeight="1">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row>
    <row r="98" spans="1:28" ht="15.75" customHeight="1">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row>
    <row r="99" spans="1:28" ht="15.75" customHeight="1">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row>
    <row r="100" spans="1:28" ht="15.7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row>
    <row r="101" spans="1:28" ht="15.7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row>
    <row r="102" spans="1:28" ht="15.7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row>
    <row r="103" spans="1:28" ht="15.7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row>
    <row r="104" spans="1:28" ht="15.7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row>
    <row r="105" spans="1:28" ht="15.7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row>
    <row r="106" spans="1:28" ht="15.7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row>
    <row r="107" spans="1:28" ht="15.7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row>
    <row r="108" spans="1:28" ht="15.7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row>
    <row r="109" spans="1:28" ht="15.7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row>
    <row r="110" spans="1:28" ht="15.7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row>
    <row r="111" spans="1:28" ht="15.7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row>
    <row r="112" spans="1:28" ht="15.7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row>
    <row r="113" spans="1:28" ht="15.7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row>
    <row r="114" spans="1:28" ht="15.7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row>
    <row r="115" spans="1:28" ht="15.7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row>
    <row r="116" spans="1:28" ht="15.7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row>
    <row r="117" spans="1:28" ht="15.7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row>
    <row r="118" spans="1:28" ht="15.7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row>
    <row r="119" spans="1:28" ht="15.7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row>
    <row r="120" spans="1:28" ht="15.7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row>
    <row r="121" spans="1:28" ht="15.7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row>
    <row r="122" spans="1:28" ht="15.7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row>
    <row r="123" spans="1:28" ht="15.7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row>
    <row r="124" spans="1:28" ht="15.7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row>
    <row r="125" spans="1:28" ht="15.7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row>
    <row r="126" spans="1:28" ht="15.7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row>
    <row r="127" spans="1:28" ht="15.7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row>
    <row r="128" spans="1:28" ht="15.7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row>
    <row r="129" spans="1:28" ht="15.7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row>
    <row r="130" spans="1:28" ht="15.7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row>
    <row r="131" spans="1:28" ht="15.7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row>
    <row r="132" spans="1:28" ht="15.7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row>
    <row r="133" spans="1:28" ht="15.7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row>
    <row r="134" spans="1:28" ht="15.7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row>
    <row r="135" spans="1:28" ht="15.7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row>
    <row r="136" spans="1:28" ht="15.7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row>
    <row r="137" spans="1:28" ht="15.7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row>
    <row r="138" spans="1:28" ht="15.7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row>
    <row r="139" spans="1:28" ht="15.7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row>
    <row r="140" spans="1:28" ht="15.7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row>
    <row r="141" spans="1:28" ht="15.7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row>
    <row r="142" spans="1:28" ht="15.7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row>
    <row r="143" spans="1:28" ht="15.7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row>
    <row r="144" spans="1:28" ht="15.7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row>
    <row r="145" spans="1:28" ht="15.7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row>
    <row r="146" spans="1:28" ht="15.7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row>
    <row r="147" spans="1:28" ht="15.7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row>
    <row r="148" spans="1:28" ht="15.7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row>
    <row r="149" spans="1:28" ht="15.7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row>
    <row r="150" spans="1:28" ht="15.7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row>
    <row r="151" spans="1:28" ht="15.7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row>
    <row r="152" spans="1:28" ht="15.7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row>
    <row r="153" spans="1:28" ht="15.7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row>
    <row r="154" spans="1:28" ht="15.7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row>
    <row r="155" spans="1:28" ht="15.7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row>
    <row r="156" spans="1:28" ht="15.7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row>
    <row r="157" spans="1:28" ht="15.7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row>
    <row r="158" spans="1:28" ht="15.7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row>
    <row r="159" spans="1:28" ht="15.7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row>
    <row r="160" spans="1:28" ht="15.7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row>
    <row r="161" spans="1:28" ht="15.7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row>
    <row r="162" spans="1:28" ht="15.7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row>
    <row r="163" spans="1:28" ht="15.7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row>
    <row r="164" spans="1:28" ht="15.7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row>
    <row r="165" spans="1:28" ht="15.7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row>
    <row r="166" spans="1:28" ht="15.7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row>
    <row r="167" spans="1:28" ht="15.7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row>
    <row r="168" spans="1:28" ht="15.7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row>
    <row r="169" spans="1:28" ht="15.7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row>
    <row r="170" spans="1:28" ht="15.7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row>
    <row r="171" spans="1:28" ht="15.7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row>
    <row r="172" spans="1:28" ht="15.7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row>
    <row r="173" spans="1:28" ht="15.7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row>
    <row r="174" spans="1:28" ht="15.7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row>
    <row r="175" spans="1:28" ht="15.7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row>
    <row r="176" spans="1:28" ht="15.7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row>
    <row r="177" spans="1:28" ht="15.7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row>
    <row r="178" spans="1:28" ht="15.7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row>
    <row r="179" spans="1:28" ht="15.7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row>
    <row r="180" spans="1:28" ht="15.7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row>
    <row r="181" spans="1:28" ht="15.7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row>
    <row r="182" spans="1:28" ht="15.7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row>
    <row r="183" spans="1:28" ht="15.7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row>
    <row r="184" spans="1:28" ht="15.7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row>
    <row r="185" spans="1:28" ht="15.7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row>
    <row r="186" spans="1:28" ht="15.7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row>
    <row r="187" spans="1:28" ht="15.7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row>
    <row r="188" spans="1:28" ht="15.7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row>
    <row r="189" spans="1:28" ht="15.7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row>
    <row r="190" spans="1:28" ht="15.7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row>
    <row r="191" spans="1:28" ht="15.7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row>
    <row r="192" spans="1:28" ht="15.7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row>
    <row r="193" spans="1:28" ht="15.7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row>
    <row r="194" spans="1:28" ht="15.7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row>
    <row r="195" spans="1:28" ht="15.7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row>
    <row r="196" spans="1:28" ht="15.7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row>
    <row r="197" spans="1:28" ht="15.7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row>
    <row r="198" spans="1:28" ht="15.7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row>
    <row r="199" spans="1:28" ht="15.7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row>
    <row r="200" spans="1:28" ht="15.7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row>
    <row r="201" spans="1:28" ht="15.7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row>
    <row r="202" spans="1:28" ht="15.7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row>
    <row r="203" spans="1:28" ht="15.7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row>
    <row r="204" spans="1:28" ht="15.7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row>
    <row r="205" spans="1:28" ht="15.7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row>
    <row r="206" spans="1:28" ht="15.7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row>
    <row r="207" spans="1:28" ht="15.7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row>
    <row r="208" spans="1:28" ht="15.7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row>
    <row r="209" spans="1:28" ht="15.7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row>
    <row r="210" spans="1:28" ht="15.7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row>
    <row r="211" spans="1:28" ht="15.7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row>
    <row r="212" spans="1:28" ht="15.7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row>
    <row r="213" spans="1:28" ht="15.7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row>
    <row r="214" spans="1:28" ht="15.7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row>
    <row r="215" spans="1:28" ht="15.7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row>
    <row r="216" spans="1:28" ht="15.7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row>
    <row r="217" spans="1:28" ht="15.7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row>
    <row r="218" spans="1:28" ht="15.7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row>
    <row r="219" spans="1:28" ht="15.7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row>
    <row r="220" spans="1:28" ht="15.7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row>
    <row r="221" spans="1:28" ht="15.75" customHeight="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row>
    <row r="222" spans="1:28" ht="15.75" customHeight="1">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row>
    <row r="223" spans="1:28" ht="15.75" customHeight="1"/>
    <row r="224" spans="1:28"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8">
    <mergeCell ref="L3:M3"/>
    <mergeCell ref="N3:O3"/>
    <mergeCell ref="P3:Q3"/>
    <mergeCell ref="B3:C3"/>
    <mergeCell ref="D3:E3"/>
    <mergeCell ref="F3:G3"/>
    <mergeCell ref="H3:I3"/>
    <mergeCell ref="J3:K3"/>
  </mergeCells>
  <pageMargins left="0.75" right="0.75" top="1" bottom="1" header="0" footer="0"/>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A1000"/>
  <sheetViews>
    <sheetView workbookViewId="0">
      <pane xSplit="1" ySplit="4" topLeftCell="B5" activePane="bottomRight" state="frozen"/>
      <selection pane="topRight" activeCell="B1" sqref="B1"/>
      <selection pane="bottomLeft" activeCell="A5" sqref="A5"/>
      <selection pane="bottomRight" activeCell="B5" sqref="B5"/>
    </sheetView>
  </sheetViews>
  <sheetFormatPr defaultColWidth="12.6640625" defaultRowHeight="15" customHeight="1"/>
  <cols>
    <col min="1" max="1" width="28" customWidth="1"/>
    <col min="2" max="13" width="9" customWidth="1"/>
  </cols>
  <sheetData>
    <row r="1" spans="1:27" ht="21.75" customHeight="1">
      <c r="A1" s="1" t="s">
        <v>164</v>
      </c>
      <c r="B1" s="4"/>
      <c r="C1" s="4"/>
      <c r="D1" s="4"/>
      <c r="E1" s="4"/>
      <c r="F1" s="4"/>
      <c r="G1" s="4"/>
      <c r="H1" s="4"/>
      <c r="I1" s="4"/>
      <c r="J1" s="4"/>
      <c r="K1" s="4"/>
      <c r="L1" s="4"/>
      <c r="M1" s="4"/>
      <c r="N1" s="3"/>
      <c r="O1" s="3"/>
      <c r="P1" s="3"/>
      <c r="Q1" s="3"/>
      <c r="R1" s="3"/>
      <c r="S1" s="3"/>
      <c r="T1" s="3"/>
      <c r="U1" s="3"/>
      <c r="V1" s="3"/>
      <c r="W1" s="3"/>
      <c r="X1" s="3"/>
      <c r="Y1" s="3"/>
      <c r="Z1" s="3"/>
      <c r="AA1" s="3"/>
    </row>
    <row r="2" spans="1:27" ht="15.75" customHeight="1">
      <c r="A2" s="4"/>
      <c r="B2" s="4"/>
      <c r="C2" s="4"/>
      <c r="D2" s="4"/>
      <c r="E2" s="4"/>
      <c r="F2" s="4"/>
      <c r="G2" s="4"/>
      <c r="H2" s="4"/>
      <c r="I2" s="4"/>
      <c r="J2" s="4"/>
      <c r="K2" s="4"/>
      <c r="L2" s="4"/>
      <c r="M2" s="4"/>
      <c r="N2" s="3"/>
      <c r="O2" s="3"/>
      <c r="P2" s="3"/>
      <c r="Q2" s="3"/>
      <c r="R2" s="3"/>
      <c r="S2" s="3"/>
      <c r="T2" s="3"/>
      <c r="U2" s="3"/>
      <c r="V2" s="3"/>
      <c r="W2" s="3"/>
      <c r="X2" s="3"/>
      <c r="Y2" s="3"/>
      <c r="Z2" s="3"/>
      <c r="AA2" s="3"/>
    </row>
    <row r="3" spans="1:27" ht="18" customHeight="1">
      <c r="A3" s="4"/>
      <c r="B3" s="110">
        <v>2020</v>
      </c>
      <c r="C3" s="111"/>
      <c r="D3" s="110">
        <v>2021</v>
      </c>
      <c r="E3" s="111"/>
      <c r="F3" s="110">
        <v>2022</v>
      </c>
      <c r="G3" s="111"/>
      <c r="H3" s="110">
        <v>2023</v>
      </c>
      <c r="I3" s="111"/>
      <c r="J3" s="110">
        <v>2024</v>
      </c>
      <c r="K3" s="111"/>
      <c r="L3" s="110">
        <v>2025</v>
      </c>
      <c r="M3" s="111"/>
      <c r="N3" s="3"/>
      <c r="O3" s="3"/>
      <c r="P3" s="3"/>
      <c r="Q3" s="3"/>
      <c r="R3" s="3"/>
      <c r="S3" s="3"/>
      <c r="T3" s="3"/>
      <c r="U3" s="3"/>
      <c r="V3" s="3"/>
      <c r="W3" s="3"/>
      <c r="X3" s="3"/>
      <c r="Y3" s="3"/>
      <c r="Z3" s="3"/>
      <c r="AA3" s="3"/>
    </row>
    <row r="4" spans="1:27" ht="61.2">
      <c r="A4" s="4"/>
      <c r="B4" s="8" t="s">
        <v>10</v>
      </c>
      <c r="C4" s="8" t="s">
        <v>166</v>
      </c>
      <c r="D4" s="8" t="s">
        <v>10</v>
      </c>
      <c r="E4" s="8" t="s">
        <v>166</v>
      </c>
      <c r="F4" s="8" t="s">
        <v>10</v>
      </c>
      <c r="G4" s="8" t="s">
        <v>166</v>
      </c>
      <c r="H4" s="8" t="s">
        <v>10</v>
      </c>
      <c r="I4" s="8" t="s">
        <v>166</v>
      </c>
      <c r="J4" s="8" t="s">
        <v>10</v>
      </c>
      <c r="K4" s="8" t="s">
        <v>166</v>
      </c>
      <c r="L4" s="8" t="s">
        <v>10</v>
      </c>
      <c r="M4" s="8" t="s">
        <v>166</v>
      </c>
      <c r="N4" s="3"/>
      <c r="O4" s="3"/>
      <c r="P4" s="3"/>
      <c r="Q4" s="3"/>
      <c r="R4" s="3"/>
      <c r="S4" s="3"/>
      <c r="T4" s="3"/>
      <c r="U4" s="3"/>
      <c r="V4" s="3"/>
      <c r="W4" s="3"/>
      <c r="X4" s="3"/>
      <c r="Y4" s="3"/>
      <c r="Z4" s="3"/>
      <c r="AA4" s="3"/>
    </row>
    <row r="5" spans="1:27" ht="18" customHeight="1">
      <c r="A5" s="14" t="s">
        <v>167</v>
      </c>
      <c r="B5" s="11">
        <v>641</v>
      </c>
      <c r="C5" s="13">
        <f t="shared" ref="C5:C10" si="0">B5/$B$10</f>
        <v>0.53550543024227237</v>
      </c>
      <c r="D5" s="11">
        <v>664</v>
      </c>
      <c r="E5" s="13">
        <f t="shared" ref="E5:E10" si="1">D5/$D$10</f>
        <v>0.530775379696243</v>
      </c>
      <c r="F5" s="11">
        <v>658</v>
      </c>
      <c r="G5" s="13">
        <f t="shared" ref="G5:G10" si="2">F5/$F$10</f>
        <v>0.49548192771084337</v>
      </c>
      <c r="H5" s="11">
        <v>660</v>
      </c>
      <c r="I5" s="13">
        <f t="shared" ref="I5:I10" si="3">H5/$H$10</f>
        <v>0.47584715212689255</v>
      </c>
      <c r="J5" s="11">
        <v>674</v>
      </c>
      <c r="K5" s="13">
        <f t="shared" ref="K5:K10" si="4">J5/$J$10</f>
        <v>0.48769898697539799</v>
      </c>
      <c r="L5" s="11">
        <v>633</v>
      </c>
      <c r="M5" s="20">
        <f t="shared" ref="M5:M10" si="5">L5/$L$10</f>
        <v>0.44957386363636365</v>
      </c>
      <c r="N5" s="3"/>
      <c r="O5" s="3"/>
      <c r="P5" s="3"/>
      <c r="Q5" s="3"/>
      <c r="R5" s="3"/>
      <c r="S5" s="3"/>
      <c r="T5" s="3"/>
      <c r="U5" s="3"/>
      <c r="V5" s="3"/>
      <c r="W5" s="3"/>
      <c r="X5" s="3"/>
      <c r="Y5" s="3"/>
      <c r="Z5" s="3"/>
      <c r="AA5" s="3"/>
    </row>
    <row r="6" spans="1:27" ht="18" customHeight="1">
      <c r="A6" s="22" t="s">
        <v>176</v>
      </c>
      <c r="B6" s="18">
        <v>280</v>
      </c>
      <c r="C6" s="20">
        <f t="shared" si="0"/>
        <v>0.23391812865497075</v>
      </c>
      <c r="D6" s="18">
        <v>293</v>
      </c>
      <c r="E6" s="20">
        <f t="shared" si="1"/>
        <v>0.23421262989608313</v>
      </c>
      <c r="F6" s="18">
        <v>308</v>
      </c>
      <c r="G6" s="20">
        <f t="shared" si="2"/>
        <v>0.23192771084337349</v>
      </c>
      <c r="H6" s="18">
        <v>289</v>
      </c>
      <c r="I6" s="20">
        <f t="shared" si="3"/>
        <v>0.20836337418889689</v>
      </c>
      <c r="J6" s="18">
        <v>269</v>
      </c>
      <c r="K6" s="20">
        <f t="shared" si="4"/>
        <v>0.19464544138929088</v>
      </c>
      <c r="L6" s="18">
        <v>290</v>
      </c>
      <c r="M6" s="20">
        <f t="shared" si="5"/>
        <v>0.20596590909090909</v>
      </c>
      <c r="N6" s="3"/>
      <c r="O6" s="3"/>
      <c r="P6" s="3"/>
      <c r="Q6" s="3"/>
      <c r="R6" s="3"/>
      <c r="S6" s="3"/>
      <c r="T6" s="3"/>
      <c r="U6" s="3"/>
      <c r="V6" s="3"/>
      <c r="W6" s="3"/>
      <c r="X6" s="3"/>
      <c r="Y6" s="3"/>
      <c r="Z6" s="3"/>
      <c r="AA6" s="3"/>
    </row>
    <row r="7" spans="1:27" ht="18" customHeight="1">
      <c r="A7" s="14" t="s">
        <v>180</v>
      </c>
      <c r="B7" s="11">
        <v>41</v>
      </c>
      <c r="C7" s="13">
        <f t="shared" si="0"/>
        <v>3.4252297410192145E-2</v>
      </c>
      <c r="D7" s="11">
        <v>42</v>
      </c>
      <c r="E7" s="13">
        <f t="shared" si="1"/>
        <v>3.3573141486810551E-2</v>
      </c>
      <c r="F7" s="11">
        <v>52</v>
      </c>
      <c r="G7" s="13">
        <f t="shared" si="2"/>
        <v>3.9156626506024098E-2</v>
      </c>
      <c r="H7" s="11">
        <v>60</v>
      </c>
      <c r="I7" s="13">
        <f t="shared" si="3"/>
        <v>4.3258832011535686E-2</v>
      </c>
      <c r="J7" s="11">
        <v>58</v>
      </c>
      <c r="K7" s="13">
        <f t="shared" si="4"/>
        <v>4.1968162083936326E-2</v>
      </c>
      <c r="L7" s="11">
        <v>52</v>
      </c>
      <c r="M7" s="20">
        <f t="shared" si="5"/>
        <v>3.6931818181818184E-2</v>
      </c>
      <c r="N7" s="3"/>
      <c r="O7" s="3"/>
      <c r="P7" s="3"/>
      <c r="Q7" s="3"/>
      <c r="R7" s="3"/>
      <c r="S7" s="3"/>
      <c r="T7" s="3"/>
      <c r="U7" s="3"/>
      <c r="V7" s="3"/>
      <c r="W7" s="3"/>
      <c r="X7" s="3"/>
      <c r="Y7" s="3"/>
      <c r="Z7" s="3"/>
      <c r="AA7" s="3"/>
    </row>
    <row r="8" spans="1:27" ht="18" customHeight="1">
      <c r="A8" s="22" t="s">
        <v>182</v>
      </c>
      <c r="B8" s="18">
        <v>56</v>
      </c>
      <c r="C8" s="20">
        <f t="shared" si="0"/>
        <v>4.6783625730994149E-2</v>
      </c>
      <c r="D8" s="18">
        <v>84</v>
      </c>
      <c r="E8" s="20">
        <f t="shared" si="1"/>
        <v>6.7146282973621102E-2</v>
      </c>
      <c r="F8" s="18">
        <v>120</v>
      </c>
      <c r="G8" s="20">
        <f t="shared" si="2"/>
        <v>9.036144578313253E-2</v>
      </c>
      <c r="H8" s="18">
        <v>140</v>
      </c>
      <c r="I8" s="20">
        <f t="shared" si="3"/>
        <v>0.10093727469358327</v>
      </c>
      <c r="J8" s="18">
        <v>155</v>
      </c>
      <c r="K8" s="20">
        <f t="shared" si="4"/>
        <v>0.11215629522431259</v>
      </c>
      <c r="L8" s="18">
        <v>179</v>
      </c>
      <c r="M8" s="20">
        <f t="shared" si="5"/>
        <v>0.12713068181818182</v>
      </c>
      <c r="N8" s="3"/>
      <c r="O8" s="3"/>
      <c r="P8" s="3"/>
      <c r="Q8" s="3"/>
      <c r="R8" s="3"/>
      <c r="S8" s="3"/>
      <c r="T8" s="3"/>
      <c r="U8" s="3"/>
      <c r="V8" s="3"/>
      <c r="W8" s="3"/>
      <c r="X8" s="3"/>
      <c r="Y8" s="3"/>
      <c r="Z8" s="3"/>
      <c r="AA8" s="3"/>
    </row>
    <row r="9" spans="1:27" ht="30.75" customHeight="1">
      <c r="A9" s="14" t="s">
        <v>184</v>
      </c>
      <c r="B9" s="11">
        <v>179</v>
      </c>
      <c r="C9" s="13">
        <f t="shared" si="0"/>
        <v>0.14954051796157058</v>
      </c>
      <c r="D9" s="11">
        <v>168</v>
      </c>
      <c r="E9" s="13">
        <f t="shared" si="1"/>
        <v>0.1342925659472422</v>
      </c>
      <c r="F9" s="11">
        <v>190</v>
      </c>
      <c r="G9" s="13">
        <f t="shared" si="2"/>
        <v>0.14307228915662651</v>
      </c>
      <c r="H9" s="11">
        <v>238</v>
      </c>
      <c r="I9" s="13">
        <f t="shared" si="3"/>
        <v>0.17159336697909156</v>
      </c>
      <c r="J9" s="11">
        <v>226</v>
      </c>
      <c r="K9" s="13">
        <f t="shared" si="4"/>
        <v>0.16353111432706222</v>
      </c>
      <c r="L9" s="11">
        <v>254</v>
      </c>
      <c r="M9" s="20">
        <f t="shared" si="5"/>
        <v>0.18039772727272727</v>
      </c>
      <c r="N9" s="3"/>
      <c r="O9" s="3"/>
      <c r="P9" s="3"/>
      <c r="Q9" s="3"/>
      <c r="R9" s="3"/>
      <c r="S9" s="3"/>
      <c r="T9" s="3"/>
      <c r="U9" s="3"/>
      <c r="V9" s="3"/>
      <c r="W9" s="3"/>
      <c r="X9" s="3"/>
      <c r="Y9" s="3"/>
      <c r="Z9" s="3"/>
      <c r="AA9" s="3"/>
    </row>
    <row r="10" spans="1:27" ht="18" customHeight="1">
      <c r="A10" s="22" t="s">
        <v>77</v>
      </c>
      <c r="B10" s="18">
        <f>SUM(B5,B6,B7,B8,B9)</f>
        <v>1197</v>
      </c>
      <c r="C10" s="20">
        <f t="shared" si="0"/>
        <v>1</v>
      </c>
      <c r="D10" s="18">
        <f>SUM(D5,D6,D7,D8,D9)</f>
        <v>1251</v>
      </c>
      <c r="E10" s="20">
        <f t="shared" si="1"/>
        <v>1</v>
      </c>
      <c r="F10" s="18">
        <f>SUM(F5,F6,F7,F8,F9)</f>
        <v>1328</v>
      </c>
      <c r="G10" s="20">
        <f t="shared" si="2"/>
        <v>1</v>
      </c>
      <c r="H10" s="18">
        <f>SUM(H5,H6,H7,H8,H9)</f>
        <v>1387</v>
      </c>
      <c r="I10" s="20">
        <f t="shared" si="3"/>
        <v>1</v>
      </c>
      <c r="J10" s="18">
        <f>SUM(J5:J9)</f>
        <v>1382</v>
      </c>
      <c r="K10" s="20">
        <f t="shared" si="4"/>
        <v>1</v>
      </c>
      <c r="L10" s="18">
        <f>SUM(L5:L9)</f>
        <v>1408</v>
      </c>
      <c r="M10" s="20">
        <f t="shared" si="5"/>
        <v>1</v>
      </c>
      <c r="N10" s="3"/>
      <c r="O10" s="3"/>
      <c r="P10" s="3"/>
      <c r="Q10" s="3"/>
      <c r="R10" s="3"/>
      <c r="S10" s="3"/>
      <c r="T10" s="3"/>
      <c r="U10" s="3"/>
      <c r="V10" s="3"/>
      <c r="W10" s="3"/>
      <c r="X10" s="3"/>
      <c r="Y10" s="3"/>
      <c r="Z10" s="3"/>
      <c r="AA10" s="3"/>
    </row>
    <row r="11" spans="1:27" ht="15.75" customHeight="1">
      <c r="A11" s="16" t="s">
        <v>31</v>
      </c>
      <c r="B11" s="16"/>
      <c r="C11" s="16"/>
      <c r="D11" s="16"/>
      <c r="E11" s="16"/>
      <c r="F11" s="16"/>
      <c r="G11" s="16"/>
      <c r="H11" s="16"/>
      <c r="I11" s="16"/>
      <c r="J11" s="16"/>
      <c r="K11" s="16"/>
      <c r="L11" s="16"/>
      <c r="M11" s="16"/>
      <c r="N11" s="3"/>
      <c r="O11" s="3"/>
      <c r="P11" s="3"/>
      <c r="Q11" s="3"/>
      <c r="R11" s="3"/>
      <c r="S11" s="3"/>
      <c r="T11" s="3"/>
      <c r="U11" s="3"/>
      <c r="V11" s="3"/>
      <c r="W11" s="3"/>
      <c r="X11" s="3"/>
      <c r="Y11" s="3"/>
      <c r="Z11" s="3"/>
      <c r="AA11" s="3"/>
    </row>
    <row r="12" spans="1:27" ht="21.75" customHeight="1">
      <c r="A12" s="1" t="s">
        <v>186</v>
      </c>
      <c r="B12" s="4"/>
      <c r="C12" s="4"/>
      <c r="D12" s="4"/>
      <c r="E12" s="4"/>
      <c r="F12" s="4"/>
      <c r="G12" s="4"/>
      <c r="H12" s="4"/>
      <c r="I12" s="4"/>
      <c r="J12" s="4"/>
      <c r="K12" s="4"/>
      <c r="L12" s="4"/>
      <c r="M12" s="4"/>
      <c r="N12" s="3"/>
      <c r="O12" s="3"/>
      <c r="P12" s="3"/>
      <c r="Q12" s="3"/>
      <c r="R12" s="3"/>
      <c r="S12" s="3"/>
      <c r="T12" s="3"/>
      <c r="U12" s="3"/>
      <c r="V12" s="3"/>
      <c r="W12" s="3"/>
      <c r="X12" s="3"/>
      <c r="Y12" s="3"/>
      <c r="Z12" s="3"/>
      <c r="AA12" s="3"/>
    </row>
    <row r="13" spans="1:27" ht="18" customHeight="1">
      <c r="A13" s="4"/>
      <c r="B13" s="110">
        <v>2020</v>
      </c>
      <c r="C13" s="111"/>
      <c r="D13" s="110">
        <v>2021</v>
      </c>
      <c r="E13" s="111"/>
      <c r="F13" s="110">
        <v>2022</v>
      </c>
      <c r="G13" s="111"/>
      <c r="H13" s="110">
        <v>2023</v>
      </c>
      <c r="I13" s="111"/>
      <c r="J13" s="110">
        <v>2024</v>
      </c>
      <c r="K13" s="111"/>
      <c r="L13" s="110">
        <v>2025</v>
      </c>
      <c r="M13" s="111"/>
      <c r="N13" s="3"/>
      <c r="O13" s="3"/>
      <c r="P13" s="3"/>
      <c r="Q13" s="3"/>
      <c r="R13" s="3"/>
      <c r="S13" s="3"/>
      <c r="T13" s="3"/>
      <c r="U13" s="3"/>
      <c r="V13" s="3"/>
      <c r="W13" s="3"/>
      <c r="X13" s="3"/>
      <c r="Y13" s="3"/>
      <c r="Z13" s="3"/>
      <c r="AA13" s="3"/>
    </row>
    <row r="14" spans="1:27" ht="61.2">
      <c r="A14" s="4"/>
      <c r="B14" s="8" t="s">
        <v>10</v>
      </c>
      <c r="C14" s="8" t="s">
        <v>166</v>
      </c>
      <c r="D14" s="8" t="s">
        <v>10</v>
      </c>
      <c r="E14" s="8" t="s">
        <v>166</v>
      </c>
      <c r="F14" s="8" t="s">
        <v>10</v>
      </c>
      <c r="G14" s="8" t="s">
        <v>166</v>
      </c>
      <c r="H14" s="8" t="s">
        <v>10</v>
      </c>
      <c r="I14" s="8" t="s">
        <v>166</v>
      </c>
      <c r="J14" s="8" t="s">
        <v>10</v>
      </c>
      <c r="K14" s="8" t="s">
        <v>166</v>
      </c>
      <c r="L14" s="8" t="s">
        <v>10</v>
      </c>
      <c r="M14" s="8" t="s">
        <v>166</v>
      </c>
      <c r="N14" s="3"/>
      <c r="O14" s="3"/>
      <c r="P14" s="3"/>
      <c r="Q14" s="3"/>
      <c r="R14" s="3"/>
      <c r="S14" s="3"/>
      <c r="T14" s="3"/>
      <c r="U14" s="3"/>
      <c r="V14" s="3"/>
      <c r="W14" s="3"/>
      <c r="X14" s="3"/>
      <c r="Y14" s="3"/>
      <c r="Z14" s="3"/>
      <c r="AA14" s="3"/>
    </row>
    <row r="15" spans="1:27" ht="18" customHeight="1">
      <c r="A15" s="10" t="s">
        <v>167</v>
      </c>
      <c r="B15" s="11">
        <v>641</v>
      </c>
      <c r="C15" s="13">
        <f t="shared" ref="C15:C45" si="6">B15/$B$45</f>
        <v>0.53550543024227237</v>
      </c>
      <c r="D15" s="11">
        <v>664</v>
      </c>
      <c r="E15" s="13">
        <f t="shared" ref="E15:E45" si="7">D15/$D$45</f>
        <v>0.530775379696243</v>
      </c>
      <c r="F15" s="11">
        <v>658</v>
      </c>
      <c r="G15" s="13">
        <f t="shared" ref="G15:G45" si="8">F15/$F$45</f>
        <v>0.49548192771084337</v>
      </c>
      <c r="H15" s="11">
        <v>660</v>
      </c>
      <c r="I15" s="13">
        <f t="shared" ref="I15:I45" si="9">H15/$H$45</f>
        <v>0.47584715212689255</v>
      </c>
      <c r="J15" s="11">
        <v>674</v>
      </c>
      <c r="K15" s="13">
        <f t="shared" ref="K15:K45" si="10">J15/$J$45</f>
        <v>0.48769898697539799</v>
      </c>
      <c r="L15" s="11">
        <v>633</v>
      </c>
      <c r="M15" s="13">
        <f t="shared" ref="M15:M45" si="11">L15/$L$45</f>
        <v>0.44957386363636365</v>
      </c>
      <c r="N15" s="3"/>
      <c r="O15" s="3"/>
      <c r="P15" s="3"/>
      <c r="Q15" s="3"/>
      <c r="R15" s="3"/>
      <c r="S15" s="3"/>
      <c r="T15" s="3"/>
      <c r="U15" s="3"/>
      <c r="V15" s="3"/>
      <c r="W15" s="3"/>
      <c r="X15" s="3"/>
      <c r="Y15" s="3"/>
      <c r="Z15" s="3"/>
      <c r="AA15" s="3"/>
    </row>
    <row r="16" spans="1:27" ht="18" customHeight="1">
      <c r="A16" s="8" t="s">
        <v>187</v>
      </c>
      <c r="B16" s="18">
        <v>504</v>
      </c>
      <c r="C16" s="20">
        <f t="shared" si="6"/>
        <v>0.42105263157894735</v>
      </c>
      <c r="D16" s="18">
        <v>511</v>
      </c>
      <c r="E16" s="20">
        <f t="shared" si="7"/>
        <v>0.40847322142286169</v>
      </c>
      <c r="F16" s="18">
        <v>508</v>
      </c>
      <c r="G16" s="20">
        <f t="shared" si="8"/>
        <v>0.38253012048192769</v>
      </c>
      <c r="H16" s="18">
        <v>504</v>
      </c>
      <c r="I16" s="20">
        <f t="shared" si="9"/>
        <v>0.36337418889689976</v>
      </c>
      <c r="J16" s="18">
        <v>508</v>
      </c>
      <c r="K16" s="20">
        <f t="shared" si="10"/>
        <v>0.36758321273516642</v>
      </c>
      <c r="L16" s="18">
        <v>485</v>
      </c>
      <c r="M16" s="20">
        <f t="shared" si="11"/>
        <v>0.34446022727272729</v>
      </c>
      <c r="N16" s="3"/>
      <c r="O16" s="3"/>
      <c r="P16" s="3"/>
      <c r="Q16" s="3"/>
      <c r="R16" s="3"/>
      <c r="S16" s="3"/>
      <c r="T16" s="3"/>
      <c r="U16" s="3"/>
      <c r="V16" s="3"/>
      <c r="W16" s="3"/>
      <c r="X16" s="3"/>
      <c r="Y16" s="3"/>
      <c r="Z16" s="3"/>
      <c r="AA16" s="3"/>
    </row>
    <row r="17" spans="1:27" ht="18" customHeight="1">
      <c r="A17" s="8" t="s">
        <v>189</v>
      </c>
      <c r="B17" s="11">
        <v>137</v>
      </c>
      <c r="C17" s="13">
        <f t="shared" si="6"/>
        <v>0.11445279866332497</v>
      </c>
      <c r="D17" s="11">
        <v>153</v>
      </c>
      <c r="E17" s="13">
        <f t="shared" si="7"/>
        <v>0.1223021582733813</v>
      </c>
      <c r="F17" s="11">
        <v>150</v>
      </c>
      <c r="G17" s="13">
        <f t="shared" si="8"/>
        <v>0.11295180722891567</v>
      </c>
      <c r="H17" s="11">
        <v>156</v>
      </c>
      <c r="I17" s="13">
        <f t="shared" si="9"/>
        <v>0.11247296322999278</v>
      </c>
      <c r="J17" s="11">
        <v>166</v>
      </c>
      <c r="K17" s="13">
        <f t="shared" si="10"/>
        <v>0.12011577424023155</v>
      </c>
      <c r="L17" s="11">
        <v>148</v>
      </c>
      <c r="M17" s="13">
        <f t="shared" si="11"/>
        <v>0.10511363636363637</v>
      </c>
      <c r="N17" s="3"/>
      <c r="O17" s="3"/>
      <c r="P17" s="3"/>
      <c r="Q17" s="3"/>
      <c r="R17" s="3"/>
      <c r="S17" s="3"/>
      <c r="T17" s="3"/>
      <c r="U17" s="3"/>
      <c r="V17" s="3"/>
      <c r="W17" s="3"/>
      <c r="X17" s="3"/>
      <c r="Y17" s="3"/>
      <c r="Z17" s="3"/>
      <c r="AA17" s="3"/>
    </row>
    <row r="18" spans="1:27" ht="18" customHeight="1">
      <c r="A18" s="8" t="s">
        <v>191</v>
      </c>
      <c r="B18" s="18">
        <v>105</v>
      </c>
      <c r="C18" s="20">
        <f t="shared" si="6"/>
        <v>8.771929824561403E-2</v>
      </c>
      <c r="D18" s="18">
        <v>115</v>
      </c>
      <c r="E18" s="20">
        <f t="shared" si="7"/>
        <v>9.1926458832933655E-2</v>
      </c>
      <c r="F18" s="18">
        <v>104</v>
      </c>
      <c r="G18" s="20">
        <f t="shared" si="8"/>
        <v>7.8313253012048195E-2</v>
      </c>
      <c r="H18" s="18">
        <v>98</v>
      </c>
      <c r="I18" s="20">
        <f t="shared" si="9"/>
        <v>7.0656092285508287E-2</v>
      </c>
      <c r="J18" s="18">
        <v>103</v>
      </c>
      <c r="K18" s="20">
        <f t="shared" si="10"/>
        <v>7.4529667149059328E-2</v>
      </c>
      <c r="L18" s="18">
        <v>93</v>
      </c>
      <c r="M18" s="20">
        <f t="shared" si="11"/>
        <v>6.6051136363636367E-2</v>
      </c>
      <c r="N18" s="3"/>
      <c r="O18" s="3"/>
      <c r="P18" s="3"/>
      <c r="Q18" s="3"/>
      <c r="R18" s="3"/>
      <c r="S18" s="3"/>
      <c r="T18" s="3"/>
      <c r="U18" s="3"/>
      <c r="V18" s="3"/>
      <c r="W18" s="3"/>
      <c r="X18" s="3"/>
      <c r="Y18" s="3"/>
      <c r="Z18" s="3"/>
      <c r="AA18" s="3"/>
    </row>
    <row r="19" spans="1:27" ht="18" customHeight="1">
      <c r="A19" s="8" t="s">
        <v>193</v>
      </c>
      <c r="B19" s="11">
        <v>528</v>
      </c>
      <c r="C19" s="13">
        <f t="shared" si="6"/>
        <v>0.44110275689223055</v>
      </c>
      <c r="D19" s="11">
        <v>535</v>
      </c>
      <c r="E19" s="13">
        <f t="shared" si="7"/>
        <v>0.42765787370103919</v>
      </c>
      <c r="F19" s="11">
        <v>535</v>
      </c>
      <c r="G19" s="13">
        <f t="shared" si="8"/>
        <v>0.40286144578313254</v>
      </c>
      <c r="H19" s="11">
        <v>545</v>
      </c>
      <c r="I19" s="13">
        <f t="shared" si="9"/>
        <v>0.39293439077144915</v>
      </c>
      <c r="J19" s="11">
        <v>546</v>
      </c>
      <c r="K19" s="13">
        <f t="shared" si="10"/>
        <v>0.39507959479015919</v>
      </c>
      <c r="L19" s="11">
        <v>503</v>
      </c>
      <c r="M19" s="13">
        <f t="shared" si="11"/>
        <v>0.35724431818181818</v>
      </c>
      <c r="N19" s="3"/>
      <c r="O19" s="3"/>
      <c r="P19" s="3"/>
      <c r="Q19" s="3"/>
      <c r="R19" s="3"/>
      <c r="S19" s="3"/>
      <c r="T19" s="3"/>
      <c r="U19" s="3"/>
      <c r="V19" s="3"/>
      <c r="W19" s="3"/>
      <c r="X19" s="3"/>
      <c r="Y19" s="3"/>
      <c r="Z19" s="3"/>
      <c r="AA19" s="3"/>
    </row>
    <row r="20" spans="1:27" ht="18" customHeight="1">
      <c r="A20" s="8" t="s">
        <v>194</v>
      </c>
      <c r="B20" s="18">
        <v>8</v>
      </c>
      <c r="C20" s="20">
        <f t="shared" si="6"/>
        <v>6.6833751044277356E-3</v>
      </c>
      <c r="D20" s="18">
        <v>14</v>
      </c>
      <c r="E20" s="20">
        <f t="shared" si="7"/>
        <v>1.1191047162270184E-2</v>
      </c>
      <c r="F20" s="18">
        <v>19</v>
      </c>
      <c r="G20" s="20">
        <f t="shared" si="8"/>
        <v>1.430722891566265E-2</v>
      </c>
      <c r="H20" s="18">
        <v>17</v>
      </c>
      <c r="I20" s="20">
        <f t="shared" si="9"/>
        <v>1.2256669069935111E-2</v>
      </c>
      <c r="J20" s="18">
        <v>25</v>
      </c>
      <c r="K20" s="20">
        <f t="shared" si="10"/>
        <v>1.8089725036179449E-2</v>
      </c>
      <c r="L20" s="18">
        <v>37</v>
      </c>
      <c r="M20" s="20">
        <f t="shared" si="11"/>
        <v>2.6278409090909092E-2</v>
      </c>
      <c r="N20" s="3"/>
      <c r="O20" s="3"/>
      <c r="P20" s="3"/>
      <c r="Q20" s="3"/>
      <c r="R20" s="3"/>
      <c r="S20" s="3"/>
      <c r="T20" s="3"/>
      <c r="U20" s="3"/>
      <c r="V20" s="3"/>
      <c r="W20" s="3"/>
      <c r="X20" s="3"/>
      <c r="Y20" s="3"/>
      <c r="Z20" s="3"/>
      <c r="AA20" s="3"/>
    </row>
    <row r="21" spans="1:27" ht="18" customHeight="1">
      <c r="A21" s="10" t="s">
        <v>176</v>
      </c>
      <c r="B21" s="11">
        <v>280</v>
      </c>
      <c r="C21" s="13">
        <f t="shared" si="6"/>
        <v>0.23391812865497075</v>
      </c>
      <c r="D21" s="11">
        <v>293</v>
      </c>
      <c r="E21" s="13">
        <f t="shared" si="7"/>
        <v>0.23421262989608313</v>
      </c>
      <c r="F21" s="11">
        <v>308</v>
      </c>
      <c r="G21" s="13">
        <f t="shared" si="8"/>
        <v>0.23192771084337349</v>
      </c>
      <c r="H21" s="11">
        <v>289</v>
      </c>
      <c r="I21" s="13">
        <f t="shared" si="9"/>
        <v>0.20836337418889689</v>
      </c>
      <c r="J21" s="11">
        <v>269</v>
      </c>
      <c r="K21" s="13">
        <f t="shared" si="10"/>
        <v>0.19464544138929088</v>
      </c>
      <c r="L21" s="11">
        <v>290</v>
      </c>
      <c r="M21" s="13">
        <f t="shared" si="11"/>
        <v>0.20596590909090909</v>
      </c>
      <c r="N21" s="3"/>
      <c r="O21" s="3"/>
      <c r="P21" s="3"/>
      <c r="Q21" s="3"/>
      <c r="R21" s="3"/>
      <c r="S21" s="3"/>
      <c r="T21" s="3"/>
      <c r="U21" s="3"/>
      <c r="V21" s="3"/>
      <c r="W21" s="3"/>
      <c r="X21" s="3"/>
      <c r="Y21" s="3"/>
      <c r="Z21" s="3"/>
      <c r="AA21" s="3"/>
    </row>
    <row r="22" spans="1:27" ht="18" customHeight="1">
      <c r="A22" s="8" t="s">
        <v>187</v>
      </c>
      <c r="B22" s="18">
        <v>210</v>
      </c>
      <c r="C22" s="20">
        <f t="shared" si="6"/>
        <v>0.17543859649122806</v>
      </c>
      <c r="D22" s="18">
        <v>219</v>
      </c>
      <c r="E22" s="20">
        <f t="shared" si="7"/>
        <v>0.1750599520383693</v>
      </c>
      <c r="F22" s="18">
        <v>237</v>
      </c>
      <c r="G22" s="20">
        <f t="shared" si="8"/>
        <v>0.17846385542168675</v>
      </c>
      <c r="H22" s="18">
        <v>214</v>
      </c>
      <c r="I22" s="20">
        <f t="shared" si="9"/>
        <v>0.15428983417447728</v>
      </c>
      <c r="J22" s="18">
        <v>191</v>
      </c>
      <c r="K22" s="20">
        <f t="shared" si="10"/>
        <v>0.13820549927641099</v>
      </c>
      <c r="L22" s="18">
        <v>202</v>
      </c>
      <c r="M22" s="20">
        <f t="shared" si="11"/>
        <v>0.14346590909090909</v>
      </c>
      <c r="N22" s="3"/>
      <c r="O22" s="3"/>
      <c r="P22" s="3"/>
      <c r="Q22" s="3"/>
      <c r="R22" s="3"/>
      <c r="S22" s="3"/>
      <c r="T22" s="3"/>
      <c r="U22" s="3"/>
      <c r="V22" s="3"/>
      <c r="W22" s="3"/>
      <c r="X22" s="3"/>
      <c r="Y22" s="3"/>
      <c r="Z22" s="3"/>
      <c r="AA22" s="3"/>
    </row>
    <row r="23" spans="1:27" ht="18" customHeight="1">
      <c r="A23" s="8" t="s">
        <v>189</v>
      </c>
      <c r="B23" s="11">
        <v>70</v>
      </c>
      <c r="C23" s="13">
        <f t="shared" si="6"/>
        <v>5.8479532163742687E-2</v>
      </c>
      <c r="D23" s="11">
        <v>74</v>
      </c>
      <c r="E23" s="13">
        <f t="shared" si="7"/>
        <v>5.9152677857713831E-2</v>
      </c>
      <c r="F23" s="11">
        <v>71</v>
      </c>
      <c r="G23" s="13">
        <f t="shared" si="8"/>
        <v>5.3463855421686746E-2</v>
      </c>
      <c r="H23" s="11">
        <v>75</v>
      </c>
      <c r="I23" s="13">
        <f t="shared" si="9"/>
        <v>5.4073540014419608E-2</v>
      </c>
      <c r="J23" s="11">
        <v>78</v>
      </c>
      <c r="K23" s="13">
        <f t="shared" si="10"/>
        <v>5.6439942112879886E-2</v>
      </c>
      <c r="L23" s="11">
        <v>88</v>
      </c>
      <c r="M23" s="13">
        <f t="shared" si="11"/>
        <v>6.25E-2</v>
      </c>
      <c r="N23" s="3"/>
      <c r="O23" s="3"/>
      <c r="P23" s="3"/>
      <c r="Q23" s="3"/>
      <c r="R23" s="3"/>
      <c r="S23" s="3"/>
      <c r="T23" s="3"/>
      <c r="U23" s="3"/>
      <c r="V23" s="3"/>
      <c r="W23" s="3"/>
      <c r="X23" s="3"/>
      <c r="Y23" s="3"/>
      <c r="Z23" s="3"/>
      <c r="AA23" s="3"/>
    </row>
    <row r="24" spans="1:27" ht="18" customHeight="1">
      <c r="A24" s="8" t="s">
        <v>191</v>
      </c>
      <c r="B24" s="18">
        <v>11</v>
      </c>
      <c r="C24" s="20">
        <f t="shared" si="6"/>
        <v>9.1896407685881365E-3</v>
      </c>
      <c r="D24" s="18">
        <v>14</v>
      </c>
      <c r="E24" s="20">
        <f t="shared" si="7"/>
        <v>1.1191047162270184E-2</v>
      </c>
      <c r="F24" s="18">
        <v>18</v>
      </c>
      <c r="G24" s="20">
        <f t="shared" si="8"/>
        <v>1.355421686746988E-2</v>
      </c>
      <c r="H24" s="18">
        <v>19</v>
      </c>
      <c r="I24" s="20">
        <f t="shared" si="9"/>
        <v>1.3698630136986301E-2</v>
      </c>
      <c r="J24" s="18">
        <v>21</v>
      </c>
      <c r="K24" s="20">
        <f t="shared" si="10"/>
        <v>1.5195369030390739E-2</v>
      </c>
      <c r="L24" s="18">
        <v>23</v>
      </c>
      <c r="M24" s="20">
        <f t="shared" si="11"/>
        <v>1.6335227272727272E-2</v>
      </c>
      <c r="N24" s="3"/>
      <c r="O24" s="3"/>
      <c r="P24" s="3"/>
      <c r="Q24" s="3"/>
      <c r="R24" s="3"/>
      <c r="S24" s="3"/>
      <c r="T24" s="3"/>
      <c r="U24" s="3"/>
      <c r="V24" s="3"/>
      <c r="W24" s="3"/>
      <c r="X24" s="3"/>
      <c r="Y24" s="3"/>
      <c r="Z24" s="3"/>
      <c r="AA24" s="3"/>
    </row>
    <row r="25" spans="1:27" ht="18" customHeight="1">
      <c r="A25" s="8" t="s">
        <v>193</v>
      </c>
      <c r="B25" s="11">
        <v>217</v>
      </c>
      <c r="C25" s="13">
        <f t="shared" si="6"/>
        <v>0.18128654970760233</v>
      </c>
      <c r="D25" s="11">
        <v>224</v>
      </c>
      <c r="E25" s="13">
        <f t="shared" si="7"/>
        <v>0.17905675459632295</v>
      </c>
      <c r="F25" s="11">
        <v>227</v>
      </c>
      <c r="G25" s="13">
        <f t="shared" si="8"/>
        <v>0.17093373493975902</v>
      </c>
      <c r="H25" s="11">
        <v>213</v>
      </c>
      <c r="I25" s="13">
        <f t="shared" si="9"/>
        <v>0.15356885364095169</v>
      </c>
      <c r="J25" s="11">
        <v>198</v>
      </c>
      <c r="K25" s="13">
        <f t="shared" si="10"/>
        <v>0.14327062228654125</v>
      </c>
      <c r="L25" s="11">
        <v>219</v>
      </c>
      <c r="M25" s="13">
        <f t="shared" si="11"/>
        <v>0.15553977272727273</v>
      </c>
      <c r="N25" s="3"/>
      <c r="O25" s="3"/>
      <c r="P25" s="3"/>
      <c r="Q25" s="3"/>
      <c r="R25" s="3"/>
      <c r="S25" s="3"/>
      <c r="T25" s="3"/>
      <c r="U25" s="3"/>
      <c r="V25" s="3"/>
      <c r="W25" s="3"/>
      <c r="X25" s="3"/>
      <c r="Y25" s="3"/>
      <c r="Z25" s="3"/>
      <c r="AA25" s="3"/>
    </row>
    <row r="26" spans="1:27" ht="18" customHeight="1">
      <c r="A26" s="8" t="s">
        <v>194</v>
      </c>
      <c r="B26" s="18">
        <v>52</v>
      </c>
      <c r="C26" s="20">
        <f t="shared" si="6"/>
        <v>4.3441938178780282E-2</v>
      </c>
      <c r="D26" s="18">
        <v>55</v>
      </c>
      <c r="E26" s="20">
        <f t="shared" si="7"/>
        <v>4.396482813749001E-2</v>
      </c>
      <c r="F26" s="18">
        <v>63</v>
      </c>
      <c r="G26" s="20">
        <f t="shared" si="8"/>
        <v>4.7439759036144578E-2</v>
      </c>
      <c r="H26" s="18">
        <v>57</v>
      </c>
      <c r="I26" s="20">
        <f t="shared" si="9"/>
        <v>4.1095890410958902E-2</v>
      </c>
      <c r="J26" s="18">
        <v>50</v>
      </c>
      <c r="K26" s="20">
        <f t="shared" si="10"/>
        <v>3.6179450072358899E-2</v>
      </c>
      <c r="L26" s="18">
        <v>48</v>
      </c>
      <c r="M26" s="20">
        <f t="shared" si="11"/>
        <v>3.4090909090909088E-2</v>
      </c>
      <c r="N26" s="3"/>
      <c r="O26" s="3"/>
      <c r="P26" s="3"/>
      <c r="Q26" s="3"/>
      <c r="R26" s="3"/>
      <c r="S26" s="3"/>
      <c r="T26" s="3"/>
      <c r="U26" s="3"/>
      <c r="V26" s="3"/>
      <c r="W26" s="3"/>
      <c r="X26" s="3"/>
      <c r="Y26" s="3"/>
      <c r="Z26" s="3"/>
      <c r="AA26" s="3"/>
    </row>
    <row r="27" spans="1:27" ht="18" customHeight="1">
      <c r="A27" s="10" t="s">
        <v>180</v>
      </c>
      <c r="B27" s="11">
        <v>41</v>
      </c>
      <c r="C27" s="13">
        <f t="shared" si="6"/>
        <v>3.4252297410192145E-2</v>
      </c>
      <c r="D27" s="11">
        <v>42</v>
      </c>
      <c r="E27" s="13">
        <f t="shared" si="7"/>
        <v>3.3573141486810551E-2</v>
      </c>
      <c r="F27" s="11">
        <v>52</v>
      </c>
      <c r="G27" s="13">
        <f t="shared" si="8"/>
        <v>3.9156626506024098E-2</v>
      </c>
      <c r="H27" s="11">
        <v>60</v>
      </c>
      <c r="I27" s="13">
        <f t="shared" si="9"/>
        <v>4.3258832011535686E-2</v>
      </c>
      <c r="J27" s="11">
        <v>58</v>
      </c>
      <c r="K27" s="13">
        <f t="shared" si="10"/>
        <v>4.1968162083936326E-2</v>
      </c>
      <c r="L27" s="11">
        <v>52</v>
      </c>
      <c r="M27" s="13">
        <f t="shared" si="11"/>
        <v>3.6931818181818184E-2</v>
      </c>
      <c r="N27" s="3"/>
      <c r="O27" s="3"/>
      <c r="P27" s="3"/>
      <c r="Q27" s="3"/>
      <c r="R27" s="3"/>
      <c r="S27" s="3"/>
      <c r="T27" s="3"/>
      <c r="U27" s="3"/>
      <c r="V27" s="3"/>
      <c r="W27" s="3"/>
      <c r="X27" s="3"/>
      <c r="Y27" s="3"/>
      <c r="Z27" s="3"/>
      <c r="AA27" s="3"/>
    </row>
    <row r="28" spans="1:27" ht="18" customHeight="1">
      <c r="A28" s="8" t="s">
        <v>187</v>
      </c>
      <c r="B28" s="18">
        <v>32</v>
      </c>
      <c r="C28" s="20">
        <f t="shared" si="6"/>
        <v>2.6733500417710943E-2</v>
      </c>
      <c r="D28" s="18">
        <v>31</v>
      </c>
      <c r="E28" s="20">
        <f t="shared" si="7"/>
        <v>2.478017585931255E-2</v>
      </c>
      <c r="F28" s="18">
        <v>42</v>
      </c>
      <c r="G28" s="20">
        <f t="shared" si="8"/>
        <v>3.1626506024096383E-2</v>
      </c>
      <c r="H28" s="18">
        <v>47</v>
      </c>
      <c r="I28" s="20">
        <f t="shared" si="9"/>
        <v>3.3886085075702954E-2</v>
      </c>
      <c r="J28" s="18">
        <v>45</v>
      </c>
      <c r="K28" s="20">
        <f t="shared" si="10"/>
        <v>3.2561505065123009E-2</v>
      </c>
      <c r="L28" s="18">
        <v>44</v>
      </c>
      <c r="M28" s="20">
        <f t="shared" si="11"/>
        <v>3.125E-2</v>
      </c>
      <c r="N28" s="3"/>
      <c r="O28" s="3"/>
      <c r="P28" s="3"/>
      <c r="Q28" s="3"/>
      <c r="R28" s="3"/>
      <c r="S28" s="3"/>
      <c r="T28" s="3"/>
      <c r="U28" s="3"/>
      <c r="V28" s="3"/>
      <c r="W28" s="3"/>
      <c r="X28" s="3"/>
      <c r="Y28" s="3"/>
      <c r="Z28" s="3"/>
      <c r="AA28" s="3"/>
    </row>
    <row r="29" spans="1:27" ht="18" customHeight="1">
      <c r="A29" s="8" t="s">
        <v>189</v>
      </c>
      <c r="B29" s="11">
        <v>9</v>
      </c>
      <c r="C29" s="13">
        <f t="shared" si="6"/>
        <v>7.5187969924812026E-3</v>
      </c>
      <c r="D29" s="11">
        <v>11</v>
      </c>
      <c r="E29" s="13">
        <f t="shared" si="7"/>
        <v>8.7929656274980013E-3</v>
      </c>
      <c r="F29" s="11">
        <v>10</v>
      </c>
      <c r="G29" s="13">
        <f t="shared" si="8"/>
        <v>7.5301204819277108E-3</v>
      </c>
      <c r="H29" s="11">
        <v>13</v>
      </c>
      <c r="I29" s="13">
        <f t="shared" si="9"/>
        <v>9.372746935832732E-3</v>
      </c>
      <c r="J29" s="11">
        <v>13</v>
      </c>
      <c r="K29" s="13">
        <f t="shared" si="10"/>
        <v>9.4066570188133143E-3</v>
      </c>
      <c r="L29" s="11">
        <v>8</v>
      </c>
      <c r="M29" s="13">
        <f t="shared" si="11"/>
        <v>5.681818181818182E-3</v>
      </c>
      <c r="N29" s="3"/>
      <c r="O29" s="3"/>
      <c r="P29" s="3"/>
      <c r="Q29" s="3"/>
      <c r="R29" s="3"/>
      <c r="S29" s="3"/>
      <c r="T29" s="3"/>
      <c r="U29" s="3"/>
      <c r="V29" s="3"/>
      <c r="W29" s="3"/>
      <c r="X29" s="3"/>
      <c r="Y29" s="3"/>
      <c r="Z29" s="3"/>
      <c r="AA29" s="3"/>
    </row>
    <row r="30" spans="1:27" ht="18" customHeight="1">
      <c r="A30" s="8" t="s">
        <v>191</v>
      </c>
      <c r="B30" s="18">
        <v>4</v>
      </c>
      <c r="C30" s="20">
        <f t="shared" si="6"/>
        <v>3.3416875522138678E-3</v>
      </c>
      <c r="D30" s="18">
        <v>4</v>
      </c>
      <c r="E30" s="20">
        <f t="shared" si="7"/>
        <v>3.1974420463629096E-3</v>
      </c>
      <c r="F30" s="18">
        <v>6</v>
      </c>
      <c r="G30" s="20">
        <f t="shared" si="8"/>
        <v>4.5180722891566263E-3</v>
      </c>
      <c r="H30" s="18">
        <v>11</v>
      </c>
      <c r="I30" s="20">
        <f t="shared" si="9"/>
        <v>7.9307858687815425E-3</v>
      </c>
      <c r="J30" s="18">
        <v>12</v>
      </c>
      <c r="K30" s="20">
        <f t="shared" si="10"/>
        <v>8.6830680173661367E-3</v>
      </c>
      <c r="L30" s="18">
        <v>9</v>
      </c>
      <c r="M30" s="20">
        <f t="shared" si="11"/>
        <v>6.3920454545454549E-3</v>
      </c>
      <c r="N30" s="3"/>
      <c r="O30" s="3"/>
      <c r="P30" s="3"/>
      <c r="Q30" s="3"/>
      <c r="R30" s="3"/>
      <c r="S30" s="3"/>
      <c r="T30" s="3"/>
      <c r="U30" s="3"/>
      <c r="V30" s="3"/>
      <c r="W30" s="3"/>
      <c r="X30" s="3"/>
      <c r="Y30" s="3"/>
      <c r="Z30" s="3"/>
      <c r="AA30" s="3"/>
    </row>
    <row r="31" spans="1:27" ht="18" customHeight="1">
      <c r="A31" s="8" t="s">
        <v>193</v>
      </c>
      <c r="B31" s="11">
        <v>24</v>
      </c>
      <c r="C31" s="13">
        <f t="shared" si="6"/>
        <v>2.0050125313283207E-2</v>
      </c>
      <c r="D31" s="11">
        <v>27</v>
      </c>
      <c r="E31" s="13">
        <f t="shared" si="7"/>
        <v>2.1582733812949641E-2</v>
      </c>
      <c r="F31" s="11">
        <v>33</v>
      </c>
      <c r="G31" s="13">
        <f t="shared" si="8"/>
        <v>2.4849397590361446E-2</v>
      </c>
      <c r="H31" s="11">
        <v>34</v>
      </c>
      <c r="I31" s="13">
        <f t="shared" si="9"/>
        <v>2.4513338139870222E-2</v>
      </c>
      <c r="J31" s="11">
        <v>33</v>
      </c>
      <c r="K31" s="13">
        <f t="shared" si="10"/>
        <v>2.3878437047756874E-2</v>
      </c>
      <c r="L31" s="11">
        <v>32</v>
      </c>
      <c r="M31" s="13">
        <f t="shared" si="11"/>
        <v>2.2727272727272728E-2</v>
      </c>
      <c r="N31" s="3"/>
      <c r="O31" s="3"/>
      <c r="P31" s="3"/>
      <c r="Q31" s="3"/>
      <c r="R31" s="3"/>
      <c r="S31" s="3"/>
      <c r="T31" s="3"/>
      <c r="U31" s="3"/>
      <c r="V31" s="3"/>
      <c r="W31" s="3"/>
      <c r="X31" s="3"/>
      <c r="Y31" s="3"/>
      <c r="Z31" s="3"/>
      <c r="AA31" s="3"/>
    </row>
    <row r="32" spans="1:27" ht="18" customHeight="1">
      <c r="A32" s="8" t="s">
        <v>194</v>
      </c>
      <c r="B32" s="18">
        <v>13</v>
      </c>
      <c r="C32" s="20">
        <f t="shared" si="6"/>
        <v>1.086048454469507E-2</v>
      </c>
      <c r="D32" s="18">
        <v>11</v>
      </c>
      <c r="E32" s="20">
        <f t="shared" si="7"/>
        <v>8.7929656274980013E-3</v>
      </c>
      <c r="F32" s="18">
        <v>13</v>
      </c>
      <c r="G32" s="20">
        <f t="shared" si="8"/>
        <v>9.7891566265060244E-3</v>
      </c>
      <c r="H32" s="18">
        <v>15</v>
      </c>
      <c r="I32" s="20">
        <f t="shared" si="9"/>
        <v>1.0814708002883922E-2</v>
      </c>
      <c r="J32" s="18">
        <v>13</v>
      </c>
      <c r="K32" s="20">
        <f t="shared" si="10"/>
        <v>9.4066570188133143E-3</v>
      </c>
      <c r="L32" s="18">
        <v>11</v>
      </c>
      <c r="M32" s="20">
        <f t="shared" si="11"/>
        <v>7.8125E-3</v>
      </c>
      <c r="N32" s="3"/>
      <c r="O32" s="3"/>
      <c r="P32" s="3"/>
      <c r="Q32" s="3"/>
      <c r="R32" s="3"/>
      <c r="S32" s="3"/>
      <c r="T32" s="3"/>
      <c r="U32" s="3"/>
      <c r="V32" s="3"/>
      <c r="W32" s="3"/>
      <c r="X32" s="3"/>
      <c r="Y32" s="3"/>
      <c r="Z32" s="3"/>
      <c r="AA32" s="3"/>
    </row>
    <row r="33" spans="1:27" ht="18" customHeight="1">
      <c r="A33" s="10" t="s">
        <v>182</v>
      </c>
      <c r="B33" s="11">
        <v>56</v>
      </c>
      <c r="C33" s="13">
        <f t="shared" si="6"/>
        <v>4.6783625730994149E-2</v>
      </c>
      <c r="D33" s="11">
        <v>84</v>
      </c>
      <c r="E33" s="13">
        <f t="shared" si="7"/>
        <v>6.7146282973621102E-2</v>
      </c>
      <c r="F33" s="11">
        <v>120</v>
      </c>
      <c r="G33" s="13">
        <f t="shared" si="8"/>
        <v>9.036144578313253E-2</v>
      </c>
      <c r="H33" s="11">
        <v>140</v>
      </c>
      <c r="I33" s="13">
        <f t="shared" si="9"/>
        <v>0.10093727469358327</v>
      </c>
      <c r="J33" s="11">
        <v>155</v>
      </c>
      <c r="K33" s="13">
        <f t="shared" si="10"/>
        <v>0.11215629522431259</v>
      </c>
      <c r="L33" s="11">
        <v>179</v>
      </c>
      <c r="M33" s="13">
        <f t="shared" si="11"/>
        <v>0.12713068181818182</v>
      </c>
      <c r="N33" s="3"/>
      <c r="O33" s="3"/>
      <c r="P33" s="3"/>
      <c r="Q33" s="3"/>
      <c r="R33" s="3"/>
      <c r="S33" s="3"/>
      <c r="T33" s="3"/>
      <c r="U33" s="3"/>
      <c r="V33" s="3"/>
      <c r="W33" s="3"/>
      <c r="X33" s="3"/>
      <c r="Y33" s="3"/>
      <c r="Z33" s="3"/>
      <c r="AA33" s="3"/>
    </row>
    <row r="34" spans="1:27" ht="18" customHeight="1">
      <c r="A34" s="8" t="s">
        <v>187</v>
      </c>
      <c r="B34" s="18">
        <v>31</v>
      </c>
      <c r="C34" s="20">
        <f t="shared" si="6"/>
        <v>2.5898078529657476E-2</v>
      </c>
      <c r="D34" s="18">
        <v>51</v>
      </c>
      <c r="E34" s="20">
        <f t="shared" si="7"/>
        <v>4.0767386091127102E-2</v>
      </c>
      <c r="F34" s="18">
        <v>66</v>
      </c>
      <c r="G34" s="20">
        <f t="shared" si="8"/>
        <v>4.9698795180722892E-2</v>
      </c>
      <c r="H34" s="18">
        <v>75</v>
      </c>
      <c r="I34" s="20">
        <f t="shared" si="9"/>
        <v>5.4073540014419608E-2</v>
      </c>
      <c r="J34" s="18">
        <v>78</v>
      </c>
      <c r="K34" s="20">
        <f t="shared" si="10"/>
        <v>5.6439942112879886E-2</v>
      </c>
      <c r="L34" s="18">
        <v>37</v>
      </c>
      <c r="M34" s="20">
        <f t="shared" si="11"/>
        <v>2.6278409090909092E-2</v>
      </c>
      <c r="N34" s="3"/>
      <c r="O34" s="3"/>
      <c r="P34" s="3"/>
      <c r="Q34" s="3"/>
      <c r="R34" s="3"/>
      <c r="S34" s="3"/>
      <c r="T34" s="3"/>
      <c r="U34" s="3"/>
      <c r="V34" s="3"/>
      <c r="W34" s="3"/>
      <c r="X34" s="3"/>
      <c r="Y34" s="3"/>
      <c r="Z34" s="3"/>
      <c r="AA34" s="3"/>
    </row>
    <row r="35" spans="1:27" ht="18" customHeight="1">
      <c r="A35" s="8" t="s">
        <v>189</v>
      </c>
      <c r="B35" s="11">
        <v>25</v>
      </c>
      <c r="C35" s="13">
        <f t="shared" si="6"/>
        <v>2.0885547201336674E-2</v>
      </c>
      <c r="D35" s="11">
        <v>33</v>
      </c>
      <c r="E35" s="13">
        <f t="shared" si="7"/>
        <v>2.6378896882494004E-2</v>
      </c>
      <c r="F35" s="11">
        <v>54</v>
      </c>
      <c r="G35" s="13">
        <f t="shared" si="8"/>
        <v>4.0662650602409638E-2</v>
      </c>
      <c r="H35" s="11">
        <v>64</v>
      </c>
      <c r="I35" s="13">
        <f t="shared" si="9"/>
        <v>4.6142754145638065E-2</v>
      </c>
      <c r="J35" s="11">
        <v>77</v>
      </c>
      <c r="K35" s="13">
        <f t="shared" si="10"/>
        <v>5.5716353111432707E-2</v>
      </c>
      <c r="L35" s="11">
        <v>82</v>
      </c>
      <c r="M35" s="13">
        <f t="shared" si="11"/>
        <v>5.823863636363636E-2</v>
      </c>
      <c r="N35" s="3"/>
      <c r="O35" s="3"/>
      <c r="P35" s="3"/>
      <c r="Q35" s="3"/>
      <c r="R35" s="3"/>
      <c r="S35" s="3"/>
      <c r="T35" s="3"/>
      <c r="U35" s="3"/>
      <c r="V35" s="3"/>
      <c r="W35" s="3"/>
      <c r="X35" s="3"/>
      <c r="Y35" s="3"/>
      <c r="Z35" s="3"/>
      <c r="AA35" s="3"/>
    </row>
    <row r="36" spans="1:27" ht="18" customHeight="1">
      <c r="A36" s="8" t="s">
        <v>191</v>
      </c>
      <c r="B36" s="18">
        <v>2</v>
      </c>
      <c r="C36" s="20">
        <f t="shared" si="6"/>
        <v>1.6708437761069339E-3</v>
      </c>
      <c r="D36" s="18">
        <v>4</v>
      </c>
      <c r="E36" s="20">
        <f t="shared" si="7"/>
        <v>3.1974420463629096E-3</v>
      </c>
      <c r="F36" s="18">
        <v>4</v>
      </c>
      <c r="G36" s="20">
        <f t="shared" si="8"/>
        <v>3.0120481927710845E-3</v>
      </c>
      <c r="H36" s="18">
        <v>3</v>
      </c>
      <c r="I36" s="20">
        <f t="shared" si="9"/>
        <v>2.1629416005767843E-3</v>
      </c>
      <c r="J36" s="18">
        <v>3</v>
      </c>
      <c r="K36" s="20">
        <f t="shared" si="10"/>
        <v>2.1707670043415342E-3</v>
      </c>
      <c r="L36" s="18">
        <v>5</v>
      </c>
      <c r="M36" s="20">
        <f t="shared" si="11"/>
        <v>3.5511363636363635E-3</v>
      </c>
      <c r="N36" s="3"/>
      <c r="O36" s="3"/>
      <c r="P36" s="3"/>
      <c r="Q36" s="3"/>
      <c r="R36" s="3"/>
      <c r="S36" s="3"/>
      <c r="T36" s="3"/>
      <c r="U36" s="3"/>
      <c r="V36" s="3"/>
      <c r="W36" s="3"/>
      <c r="X36" s="3"/>
      <c r="Y36" s="3"/>
      <c r="Z36" s="3"/>
      <c r="AA36" s="3"/>
    </row>
    <row r="37" spans="1:27" ht="18" customHeight="1">
      <c r="A37" s="8" t="s">
        <v>193</v>
      </c>
      <c r="B37" s="11">
        <v>38</v>
      </c>
      <c r="C37" s="13">
        <f t="shared" si="6"/>
        <v>3.1746031746031744E-2</v>
      </c>
      <c r="D37" s="11">
        <v>50</v>
      </c>
      <c r="E37" s="13">
        <f t="shared" si="7"/>
        <v>3.9968025579536368E-2</v>
      </c>
      <c r="F37" s="11">
        <v>73</v>
      </c>
      <c r="G37" s="13">
        <f t="shared" si="8"/>
        <v>5.4969879518072286E-2</v>
      </c>
      <c r="H37" s="11">
        <v>83</v>
      </c>
      <c r="I37" s="13">
        <f t="shared" si="9"/>
        <v>5.9841384282624366E-2</v>
      </c>
      <c r="J37" s="11">
        <v>94</v>
      </c>
      <c r="K37" s="13">
        <f t="shared" si="10"/>
        <v>6.8017366136034735E-2</v>
      </c>
      <c r="L37" s="11">
        <v>94</v>
      </c>
      <c r="M37" s="13">
        <f t="shared" si="11"/>
        <v>6.6761363636363633E-2</v>
      </c>
      <c r="N37" s="3"/>
      <c r="O37" s="3"/>
      <c r="P37" s="3"/>
      <c r="Q37" s="3"/>
      <c r="R37" s="3"/>
      <c r="S37" s="3"/>
      <c r="T37" s="3"/>
      <c r="U37" s="3"/>
      <c r="V37" s="3"/>
      <c r="W37" s="3"/>
      <c r="X37" s="3"/>
      <c r="Y37" s="3"/>
      <c r="Z37" s="3"/>
      <c r="AA37" s="3"/>
    </row>
    <row r="38" spans="1:27" ht="18" customHeight="1">
      <c r="A38" s="8" t="s">
        <v>194</v>
      </c>
      <c r="B38" s="18">
        <v>16</v>
      </c>
      <c r="C38" s="20">
        <f t="shared" si="6"/>
        <v>1.3366750208855471E-2</v>
      </c>
      <c r="D38" s="18">
        <v>30</v>
      </c>
      <c r="E38" s="20">
        <f t="shared" si="7"/>
        <v>2.3980815347721823E-2</v>
      </c>
      <c r="F38" s="18">
        <v>43</v>
      </c>
      <c r="G38" s="20">
        <f t="shared" si="8"/>
        <v>3.2379518072289157E-2</v>
      </c>
      <c r="H38" s="18">
        <v>54</v>
      </c>
      <c r="I38" s="20">
        <f t="shared" si="9"/>
        <v>3.8932948810382118E-2</v>
      </c>
      <c r="J38" s="18">
        <v>58</v>
      </c>
      <c r="K38" s="20">
        <f t="shared" si="10"/>
        <v>4.1968162083936326E-2</v>
      </c>
      <c r="L38" s="18">
        <v>80</v>
      </c>
      <c r="M38" s="20">
        <f t="shared" si="11"/>
        <v>5.6818181818181816E-2</v>
      </c>
      <c r="N38" s="3"/>
      <c r="O38" s="3"/>
      <c r="P38" s="3"/>
      <c r="Q38" s="3"/>
      <c r="R38" s="3"/>
      <c r="S38" s="3"/>
      <c r="T38" s="3"/>
      <c r="U38" s="3"/>
      <c r="V38" s="3"/>
      <c r="W38" s="3"/>
      <c r="X38" s="3"/>
      <c r="Y38" s="3"/>
      <c r="Z38" s="3"/>
      <c r="AA38" s="3"/>
    </row>
    <row r="39" spans="1:27" ht="18" customHeight="1">
      <c r="A39" s="10" t="s">
        <v>196</v>
      </c>
      <c r="B39" s="11">
        <v>179</v>
      </c>
      <c r="C39" s="13">
        <f t="shared" si="6"/>
        <v>0.14954051796157058</v>
      </c>
      <c r="D39" s="11">
        <v>168</v>
      </c>
      <c r="E39" s="13">
        <f t="shared" si="7"/>
        <v>0.1342925659472422</v>
      </c>
      <c r="F39" s="11">
        <v>190</v>
      </c>
      <c r="G39" s="13">
        <f t="shared" si="8"/>
        <v>0.14307228915662651</v>
      </c>
      <c r="H39" s="11">
        <v>238</v>
      </c>
      <c r="I39" s="13">
        <f t="shared" si="9"/>
        <v>0.17159336697909156</v>
      </c>
      <c r="J39" s="11">
        <v>226</v>
      </c>
      <c r="K39" s="13">
        <f t="shared" si="10"/>
        <v>0.16353111432706222</v>
      </c>
      <c r="L39" s="11">
        <v>254</v>
      </c>
      <c r="M39" s="13">
        <f t="shared" si="11"/>
        <v>0.18039772727272727</v>
      </c>
      <c r="N39" s="3"/>
      <c r="O39" s="3"/>
      <c r="P39" s="3"/>
      <c r="Q39" s="3"/>
      <c r="R39" s="3"/>
      <c r="S39" s="3"/>
      <c r="T39" s="3"/>
      <c r="U39" s="3"/>
      <c r="V39" s="3"/>
      <c r="W39" s="3"/>
      <c r="X39" s="3"/>
      <c r="Y39" s="3"/>
      <c r="Z39" s="3"/>
      <c r="AA39" s="3"/>
    </row>
    <row r="40" spans="1:27" ht="18" customHeight="1">
      <c r="A40" s="8" t="s">
        <v>187</v>
      </c>
      <c r="B40" s="18">
        <v>179</v>
      </c>
      <c r="C40" s="20">
        <f t="shared" si="6"/>
        <v>0.14954051796157058</v>
      </c>
      <c r="D40" s="18">
        <v>168</v>
      </c>
      <c r="E40" s="20">
        <f t="shared" si="7"/>
        <v>0.1342925659472422</v>
      </c>
      <c r="F40" s="18">
        <v>190</v>
      </c>
      <c r="G40" s="20">
        <f t="shared" si="8"/>
        <v>0.14307228915662651</v>
      </c>
      <c r="H40" s="18">
        <v>238</v>
      </c>
      <c r="I40" s="20">
        <f t="shared" si="9"/>
        <v>0.17159336697909156</v>
      </c>
      <c r="J40" s="18">
        <v>226</v>
      </c>
      <c r="K40" s="20">
        <f t="shared" si="10"/>
        <v>0.16353111432706222</v>
      </c>
      <c r="L40" s="18">
        <v>254</v>
      </c>
      <c r="M40" s="20">
        <f t="shared" si="11"/>
        <v>0.18039772727272727</v>
      </c>
      <c r="N40" s="3"/>
      <c r="O40" s="3"/>
      <c r="P40" s="3"/>
      <c r="Q40" s="3"/>
      <c r="R40" s="3"/>
      <c r="S40" s="3"/>
      <c r="T40" s="3"/>
      <c r="U40" s="3"/>
      <c r="V40" s="3"/>
      <c r="W40" s="3"/>
      <c r="X40" s="3"/>
      <c r="Y40" s="3"/>
      <c r="Z40" s="3"/>
      <c r="AA40" s="3"/>
    </row>
    <row r="41" spans="1:27" ht="18" customHeight="1">
      <c r="A41" s="8" t="s">
        <v>189</v>
      </c>
      <c r="B41" s="11">
        <v>0</v>
      </c>
      <c r="C41" s="13">
        <f t="shared" si="6"/>
        <v>0</v>
      </c>
      <c r="D41" s="11">
        <v>0</v>
      </c>
      <c r="E41" s="13">
        <f t="shared" si="7"/>
        <v>0</v>
      </c>
      <c r="F41" s="11">
        <v>0</v>
      </c>
      <c r="G41" s="13">
        <f t="shared" si="8"/>
        <v>0</v>
      </c>
      <c r="H41" s="11">
        <v>0</v>
      </c>
      <c r="I41" s="13">
        <f t="shared" si="9"/>
        <v>0</v>
      </c>
      <c r="J41" s="11">
        <v>0</v>
      </c>
      <c r="K41" s="13">
        <f t="shared" si="10"/>
        <v>0</v>
      </c>
      <c r="L41" s="11">
        <v>0</v>
      </c>
      <c r="M41" s="13">
        <f t="shared" si="11"/>
        <v>0</v>
      </c>
      <c r="N41" s="3"/>
      <c r="O41" s="3"/>
      <c r="P41" s="3"/>
      <c r="Q41" s="3"/>
      <c r="R41" s="3"/>
      <c r="S41" s="3"/>
      <c r="T41" s="3"/>
      <c r="U41" s="3"/>
      <c r="V41" s="3"/>
      <c r="W41" s="3"/>
      <c r="X41" s="3"/>
      <c r="Y41" s="3"/>
      <c r="Z41" s="3"/>
      <c r="AA41" s="3"/>
    </row>
    <row r="42" spans="1:27" ht="18" customHeight="1">
      <c r="A42" s="8" t="s">
        <v>191</v>
      </c>
      <c r="B42" s="18">
        <v>23</v>
      </c>
      <c r="C42" s="20">
        <f t="shared" si="6"/>
        <v>1.921470342522974E-2</v>
      </c>
      <c r="D42" s="18">
        <v>19</v>
      </c>
      <c r="E42" s="20">
        <f t="shared" si="7"/>
        <v>1.5187849720223821E-2</v>
      </c>
      <c r="F42" s="18">
        <v>24</v>
      </c>
      <c r="G42" s="20">
        <f t="shared" si="8"/>
        <v>1.8072289156626505E-2</v>
      </c>
      <c r="H42" s="18">
        <v>41</v>
      </c>
      <c r="I42" s="20">
        <f t="shared" si="9"/>
        <v>2.9560201874549386E-2</v>
      </c>
      <c r="J42" s="18">
        <v>31</v>
      </c>
      <c r="K42" s="20">
        <f t="shared" si="10"/>
        <v>2.2431259044862518E-2</v>
      </c>
      <c r="L42" s="18">
        <v>43</v>
      </c>
      <c r="M42" s="20">
        <f t="shared" si="11"/>
        <v>3.0539772727272728E-2</v>
      </c>
      <c r="N42" s="3"/>
      <c r="O42" s="3"/>
      <c r="P42" s="3"/>
      <c r="Q42" s="3"/>
      <c r="R42" s="3"/>
      <c r="S42" s="3"/>
      <c r="T42" s="3"/>
      <c r="U42" s="3"/>
      <c r="V42" s="3"/>
      <c r="W42" s="3"/>
      <c r="X42" s="3"/>
      <c r="Y42" s="3"/>
      <c r="Z42" s="3"/>
      <c r="AA42" s="3"/>
    </row>
    <row r="43" spans="1:27" ht="18" customHeight="1">
      <c r="A43" s="8" t="s">
        <v>193</v>
      </c>
      <c r="B43" s="11">
        <v>151</v>
      </c>
      <c r="C43" s="13">
        <f t="shared" si="6"/>
        <v>0.12614870509607351</v>
      </c>
      <c r="D43" s="11">
        <v>142</v>
      </c>
      <c r="E43" s="13">
        <f t="shared" si="7"/>
        <v>0.1135091926458833</v>
      </c>
      <c r="F43" s="11">
        <v>163</v>
      </c>
      <c r="G43" s="13">
        <f t="shared" si="8"/>
        <v>0.12274096385542169</v>
      </c>
      <c r="H43" s="11">
        <v>192</v>
      </c>
      <c r="I43" s="13">
        <f t="shared" si="9"/>
        <v>0.1384282624369142</v>
      </c>
      <c r="J43" s="11">
        <v>190</v>
      </c>
      <c r="K43" s="13">
        <f t="shared" si="10"/>
        <v>0.13748191027496381</v>
      </c>
      <c r="L43" s="11">
        <v>206</v>
      </c>
      <c r="M43" s="13">
        <f t="shared" si="11"/>
        <v>0.14630681818181818</v>
      </c>
      <c r="N43" s="3"/>
      <c r="O43" s="3"/>
      <c r="P43" s="3"/>
      <c r="Q43" s="3"/>
      <c r="R43" s="3"/>
      <c r="S43" s="3"/>
      <c r="T43" s="3"/>
      <c r="U43" s="3"/>
      <c r="V43" s="3"/>
      <c r="W43" s="3"/>
      <c r="X43" s="3"/>
      <c r="Y43" s="3"/>
      <c r="Z43" s="3"/>
      <c r="AA43" s="3"/>
    </row>
    <row r="44" spans="1:27" ht="18" customHeight="1">
      <c r="A44" s="8" t="s">
        <v>194</v>
      </c>
      <c r="B44" s="18">
        <v>5</v>
      </c>
      <c r="C44" s="20">
        <f t="shared" si="6"/>
        <v>4.1771094402673348E-3</v>
      </c>
      <c r="D44" s="18">
        <v>7</v>
      </c>
      <c r="E44" s="20">
        <f t="shared" si="7"/>
        <v>5.5955235811350921E-3</v>
      </c>
      <c r="F44" s="18">
        <v>3</v>
      </c>
      <c r="G44" s="20">
        <f t="shared" si="8"/>
        <v>2.2590361445783132E-3</v>
      </c>
      <c r="H44" s="18">
        <v>5</v>
      </c>
      <c r="I44" s="20">
        <f t="shared" si="9"/>
        <v>3.6049026676279738E-3</v>
      </c>
      <c r="J44" s="18">
        <v>5</v>
      </c>
      <c r="K44" s="20">
        <f t="shared" si="10"/>
        <v>3.6179450072358899E-3</v>
      </c>
      <c r="L44" s="18">
        <v>5</v>
      </c>
      <c r="M44" s="20">
        <f t="shared" si="11"/>
        <v>3.5511363636363635E-3</v>
      </c>
      <c r="N44" s="3"/>
      <c r="O44" s="3"/>
      <c r="P44" s="3"/>
      <c r="Q44" s="3"/>
      <c r="R44" s="3"/>
      <c r="S44" s="3"/>
      <c r="T44" s="3"/>
      <c r="U44" s="3"/>
      <c r="V44" s="3"/>
      <c r="W44" s="3"/>
      <c r="X44" s="3"/>
      <c r="Y44" s="3"/>
      <c r="Z44" s="3"/>
      <c r="AA44" s="3"/>
    </row>
    <row r="45" spans="1:27" ht="18" customHeight="1">
      <c r="A45" s="10" t="s">
        <v>77</v>
      </c>
      <c r="B45" s="11">
        <v>1197</v>
      </c>
      <c r="C45" s="13">
        <f t="shared" si="6"/>
        <v>1</v>
      </c>
      <c r="D45" s="11">
        <v>1251</v>
      </c>
      <c r="E45" s="13">
        <f t="shared" si="7"/>
        <v>1</v>
      </c>
      <c r="F45" s="11">
        <v>1328</v>
      </c>
      <c r="G45" s="13">
        <f t="shared" si="8"/>
        <v>1</v>
      </c>
      <c r="H45" s="11">
        <v>1387</v>
      </c>
      <c r="I45" s="13">
        <f t="shared" si="9"/>
        <v>1</v>
      </c>
      <c r="J45" s="11">
        <v>1382</v>
      </c>
      <c r="K45" s="13">
        <f t="shared" si="10"/>
        <v>1</v>
      </c>
      <c r="L45" s="11">
        <v>1408</v>
      </c>
      <c r="M45" s="13">
        <f t="shared" si="11"/>
        <v>1</v>
      </c>
      <c r="N45" s="3"/>
      <c r="O45" s="3"/>
      <c r="P45" s="3"/>
      <c r="Q45" s="3"/>
      <c r="R45" s="3"/>
      <c r="S45" s="3"/>
      <c r="T45" s="3"/>
      <c r="U45" s="3"/>
      <c r="V45" s="3"/>
      <c r="W45" s="3"/>
      <c r="X45" s="3"/>
      <c r="Y45" s="3"/>
      <c r="Z45" s="3"/>
      <c r="AA45" s="3"/>
    </row>
    <row r="46" spans="1:27" ht="15.75" customHeight="1">
      <c r="A46" s="16" t="s">
        <v>31</v>
      </c>
      <c r="B46" s="16"/>
      <c r="C46" s="16"/>
      <c r="D46" s="16"/>
      <c r="E46" s="16"/>
      <c r="F46" s="16"/>
      <c r="G46" s="16"/>
      <c r="H46" s="16"/>
      <c r="I46" s="16"/>
      <c r="J46" s="16"/>
      <c r="K46" s="16"/>
      <c r="L46" s="16"/>
      <c r="M46" s="16"/>
      <c r="N46" s="3"/>
      <c r="O46" s="3"/>
      <c r="P46" s="3"/>
      <c r="Q46" s="3"/>
      <c r="R46" s="3"/>
      <c r="S46" s="3"/>
      <c r="T46" s="3"/>
      <c r="U46" s="3"/>
      <c r="V46" s="3"/>
      <c r="W46" s="3"/>
      <c r="X46" s="3"/>
      <c r="Y46" s="3"/>
      <c r="Z46" s="3"/>
      <c r="AA46" s="3"/>
    </row>
    <row r="47" spans="1:27" ht="15.75" customHeight="1">
      <c r="A47" s="3"/>
      <c r="B47" s="3"/>
      <c r="C47" s="3"/>
      <c r="D47" s="3"/>
      <c r="E47" s="3"/>
      <c r="F47" s="3"/>
      <c r="G47" s="3"/>
      <c r="H47" s="3"/>
      <c r="I47" s="3"/>
      <c r="J47" s="3"/>
      <c r="K47" s="3"/>
      <c r="L47" s="3"/>
      <c r="M47" s="3"/>
      <c r="N47" s="3"/>
      <c r="O47" s="3"/>
      <c r="P47" s="3"/>
      <c r="Q47" s="3"/>
      <c r="R47" s="3"/>
      <c r="S47" s="3"/>
      <c r="T47" s="3"/>
      <c r="U47" s="3"/>
      <c r="V47" s="3"/>
      <c r="W47" s="3"/>
      <c r="X47" s="3"/>
      <c r="Y47" s="3"/>
      <c r="Z47" s="3"/>
      <c r="AA47" s="3"/>
    </row>
    <row r="48" spans="1:27" ht="15.75" customHeight="1">
      <c r="A48" s="3"/>
      <c r="B48" s="3"/>
      <c r="C48" s="3"/>
      <c r="D48" s="3"/>
      <c r="E48" s="3"/>
      <c r="F48" s="3"/>
      <c r="G48" s="3"/>
      <c r="H48" s="3"/>
      <c r="I48" s="3"/>
      <c r="J48" s="3"/>
      <c r="K48" s="3"/>
      <c r="L48" s="3"/>
      <c r="M48" s="3"/>
      <c r="N48" s="3"/>
      <c r="O48" s="3"/>
      <c r="P48" s="3"/>
      <c r="Q48" s="3"/>
      <c r="R48" s="3"/>
      <c r="S48" s="3"/>
      <c r="T48" s="3"/>
      <c r="U48" s="3"/>
      <c r="V48" s="3"/>
      <c r="W48" s="3"/>
      <c r="X48" s="3"/>
      <c r="Y48" s="3"/>
      <c r="Z48" s="3"/>
      <c r="AA48" s="3"/>
    </row>
    <row r="49" spans="1:27" ht="15.75" customHeight="1">
      <c r="A49" s="3"/>
      <c r="B49" s="3"/>
      <c r="C49" s="3"/>
      <c r="D49" s="3"/>
      <c r="E49" s="3"/>
      <c r="F49" s="3"/>
      <c r="G49" s="3"/>
      <c r="H49" s="3"/>
      <c r="I49" s="3"/>
      <c r="J49" s="3"/>
      <c r="K49" s="3"/>
      <c r="L49" s="3"/>
      <c r="M49" s="3"/>
      <c r="N49" s="3"/>
      <c r="O49" s="3"/>
      <c r="P49" s="3"/>
      <c r="Q49" s="3"/>
      <c r="R49" s="3"/>
      <c r="S49" s="3"/>
      <c r="T49" s="3"/>
      <c r="U49" s="3"/>
      <c r="V49" s="3"/>
      <c r="W49" s="3"/>
      <c r="X49" s="3"/>
      <c r="Y49" s="3"/>
      <c r="Z49" s="3"/>
      <c r="AA49" s="3"/>
    </row>
    <row r="50" spans="1:27" ht="15.75" customHeight="1">
      <c r="A50" s="3"/>
      <c r="B50" s="3"/>
      <c r="C50" s="3"/>
      <c r="D50" s="3"/>
      <c r="E50" s="3"/>
      <c r="F50" s="3"/>
      <c r="G50" s="3"/>
      <c r="H50" s="3"/>
      <c r="I50" s="3"/>
      <c r="J50" s="3"/>
      <c r="K50" s="3"/>
      <c r="L50" s="3"/>
      <c r="M50" s="3"/>
      <c r="N50" s="3"/>
      <c r="O50" s="3"/>
      <c r="P50" s="3"/>
      <c r="Q50" s="3"/>
      <c r="R50" s="3"/>
      <c r="S50" s="3"/>
      <c r="T50" s="3"/>
      <c r="U50" s="3"/>
      <c r="V50" s="3"/>
      <c r="W50" s="3"/>
      <c r="X50" s="3"/>
      <c r="Y50" s="3"/>
      <c r="Z50" s="3"/>
      <c r="AA50" s="3"/>
    </row>
    <row r="51" spans="1:27" ht="15.75" customHeight="1">
      <c r="A51" s="3"/>
      <c r="B51" s="3"/>
      <c r="C51" s="3"/>
      <c r="D51" s="3"/>
      <c r="E51" s="3"/>
      <c r="F51" s="3"/>
      <c r="G51" s="3"/>
      <c r="H51" s="3"/>
      <c r="I51" s="3"/>
      <c r="J51" s="3"/>
      <c r="K51" s="3"/>
      <c r="L51" s="3"/>
      <c r="M51" s="3"/>
      <c r="N51" s="3"/>
      <c r="O51" s="3"/>
      <c r="P51" s="3"/>
      <c r="Q51" s="3"/>
      <c r="R51" s="3"/>
      <c r="S51" s="3"/>
      <c r="T51" s="3"/>
      <c r="U51" s="3"/>
      <c r="V51" s="3"/>
      <c r="W51" s="3"/>
      <c r="X51" s="3"/>
      <c r="Y51" s="3"/>
      <c r="Z51" s="3"/>
      <c r="AA51" s="3"/>
    </row>
    <row r="52" spans="1:27" ht="15.75" customHeight="1">
      <c r="A52" s="3"/>
      <c r="B52" s="3"/>
      <c r="C52" s="3"/>
      <c r="D52" s="3"/>
      <c r="E52" s="3"/>
      <c r="F52" s="3"/>
      <c r="G52" s="3"/>
      <c r="H52" s="3"/>
      <c r="I52" s="3"/>
      <c r="J52" s="3"/>
      <c r="K52" s="3"/>
      <c r="L52" s="3"/>
      <c r="M52" s="3"/>
      <c r="N52" s="3"/>
      <c r="O52" s="3"/>
      <c r="P52" s="3"/>
      <c r="Q52" s="3"/>
      <c r="R52" s="3"/>
      <c r="S52" s="3"/>
      <c r="T52" s="3"/>
      <c r="U52" s="3"/>
      <c r="V52" s="3"/>
      <c r="W52" s="3"/>
      <c r="X52" s="3"/>
      <c r="Y52" s="3"/>
      <c r="Z52" s="3"/>
      <c r="AA52" s="3"/>
    </row>
    <row r="53" spans="1:27" ht="15.75" customHeight="1">
      <c r="A53" s="3"/>
      <c r="B53" s="3"/>
      <c r="C53" s="3"/>
      <c r="D53" s="3"/>
      <c r="E53" s="3"/>
      <c r="F53" s="3"/>
      <c r="G53" s="3"/>
      <c r="H53" s="3"/>
      <c r="I53" s="3"/>
      <c r="J53" s="3"/>
      <c r="K53" s="3"/>
      <c r="L53" s="3"/>
      <c r="M53" s="3"/>
      <c r="N53" s="3"/>
      <c r="O53" s="3"/>
      <c r="P53" s="3"/>
      <c r="Q53" s="3"/>
      <c r="R53" s="3"/>
      <c r="S53" s="3"/>
      <c r="T53" s="3"/>
      <c r="U53" s="3"/>
      <c r="V53" s="3"/>
      <c r="W53" s="3"/>
      <c r="X53" s="3"/>
      <c r="Y53" s="3"/>
      <c r="Z53" s="3"/>
      <c r="AA53" s="3"/>
    </row>
    <row r="54" spans="1:27" ht="15.75" customHeight="1">
      <c r="A54" s="3"/>
      <c r="B54" s="3"/>
      <c r="C54" s="3"/>
      <c r="D54" s="3"/>
      <c r="E54" s="3"/>
      <c r="F54" s="3"/>
      <c r="G54" s="3"/>
      <c r="H54" s="3"/>
      <c r="I54" s="3"/>
      <c r="J54" s="3"/>
      <c r="K54" s="3"/>
      <c r="L54" s="3"/>
      <c r="M54" s="3"/>
      <c r="N54" s="3"/>
      <c r="O54" s="3"/>
      <c r="P54" s="3"/>
      <c r="Q54" s="3"/>
      <c r="R54" s="3"/>
      <c r="S54" s="3"/>
      <c r="T54" s="3"/>
      <c r="U54" s="3"/>
      <c r="V54" s="3"/>
      <c r="W54" s="3"/>
      <c r="X54" s="3"/>
      <c r="Y54" s="3"/>
      <c r="Z54" s="3"/>
      <c r="AA54" s="3"/>
    </row>
    <row r="55" spans="1:27" ht="15.75" customHeight="1">
      <c r="A55" s="3"/>
      <c r="B55" s="3"/>
      <c r="C55" s="3"/>
      <c r="D55" s="3"/>
      <c r="E55" s="3"/>
      <c r="F55" s="3"/>
      <c r="G55" s="3"/>
      <c r="H55" s="3"/>
      <c r="I55" s="3"/>
      <c r="J55" s="3"/>
      <c r="K55" s="3"/>
      <c r="L55" s="3"/>
      <c r="M55" s="3"/>
      <c r="N55" s="3"/>
      <c r="O55" s="3"/>
      <c r="P55" s="3"/>
      <c r="Q55" s="3"/>
      <c r="R55" s="3"/>
      <c r="S55" s="3"/>
      <c r="T55" s="3"/>
      <c r="U55" s="3"/>
      <c r="V55" s="3"/>
      <c r="W55" s="3"/>
      <c r="X55" s="3"/>
      <c r="Y55" s="3"/>
      <c r="Z55" s="3"/>
      <c r="AA55" s="3"/>
    </row>
    <row r="56" spans="1:27" ht="15.75" customHeight="1">
      <c r="A56" s="3"/>
      <c r="B56" s="3"/>
      <c r="C56" s="3"/>
      <c r="D56" s="3"/>
      <c r="E56" s="3"/>
      <c r="F56" s="3"/>
      <c r="G56" s="3"/>
      <c r="H56" s="3"/>
      <c r="I56" s="3"/>
      <c r="J56" s="3"/>
      <c r="K56" s="3"/>
      <c r="L56" s="3"/>
      <c r="M56" s="3"/>
      <c r="N56" s="3"/>
      <c r="O56" s="3"/>
      <c r="P56" s="3"/>
      <c r="Q56" s="3"/>
      <c r="R56" s="3"/>
      <c r="S56" s="3"/>
      <c r="T56" s="3"/>
      <c r="U56" s="3"/>
      <c r="V56" s="3"/>
      <c r="W56" s="3"/>
      <c r="X56" s="3"/>
      <c r="Y56" s="3"/>
      <c r="Z56" s="3"/>
      <c r="AA56" s="3"/>
    </row>
    <row r="57" spans="1:27" ht="15.75" customHeight="1">
      <c r="A57" s="3"/>
      <c r="B57" s="3"/>
      <c r="C57" s="3"/>
      <c r="D57" s="3"/>
      <c r="E57" s="3"/>
      <c r="F57" s="3"/>
      <c r="G57" s="3"/>
      <c r="H57" s="3"/>
      <c r="I57" s="3"/>
      <c r="J57" s="3"/>
      <c r="K57" s="3"/>
      <c r="L57" s="3"/>
      <c r="M57" s="3"/>
      <c r="N57" s="3"/>
      <c r="O57" s="3"/>
      <c r="P57" s="3"/>
      <c r="Q57" s="3"/>
      <c r="R57" s="3"/>
      <c r="S57" s="3"/>
      <c r="T57" s="3"/>
      <c r="U57" s="3"/>
      <c r="V57" s="3"/>
      <c r="W57" s="3"/>
      <c r="X57" s="3"/>
      <c r="Y57" s="3"/>
      <c r="Z57" s="3"/>
      <c r="AA57" s="3"/>
    </row>
    <row r="58" spans="1:27" ht="15.75" customHeight="1">
      <c r="A58" s="3"/>
      <c r="B58" s="3"/>
      <c r="C58" s="3"/>
      <c r="D58" s="3"/>
      <c r="E58" s="3"/>
      <c r="F58" s="3"/>
      <c r="G58" s="3"/>
      <c r="H58" s="3"/>
      <c r="I58" s="3"/>
      <c r="J58" s="3"/>
      <c r="K58" s="3"/>
      <c r="L58" s="3"/>
      <c r="M58" s="3"/>
      <c r="N58" s="3"/>
      <c r="O58" s="3"/>
      <c r="P58" s="3"/>
      <c r="Q58" s="3"/>
      <c r="R58" s="3"/>
      <c r="S58" s="3"/>
      <c r="T58" s="3"/>
      <c r="U58" s="3"/>
      <c r="V58" s="3"/>
      <c r="W58" s="3"/>
      <c r="X58" s="3"/>
      <c r="Y58" s="3"/>
      <c r="Z58" s="3"/>
      <c r="AA58" s="3"/>
    </row>
    <row r="59" spans="1:27" ht="15.75" customHeight="1">
      <c r="A59" s="3"/>
      <c r="B59" s="3"/>
      <c r="C59" s="3"/>
      <c r="D59" s="3"/>
      <c r="E59" s="3"/>
      <c r="F59" s="3"/>
      <c r="G59" s="3"/>
      <c r="H59" s="3"/>
      <c r="I59" s="3"/>
      <c r="J59" s="3"/>
      <c r="K59" s="3"/>
      <c r="L59" s="3"/>
      <c r="M59" s="3"/>
      <c r="N59" s="3"/>
      <c r="O59" s="3"/>
      <c r="P59" s="3"/>
      <c r="Q59" s="3"/>
      <c r="R59" s="3"/>
      <c r="S59" s="3"/>
      <c r="T59" s="3"/>
      <c r="U59" s="3"/>
      <c r="V59" s="3"/>
      <c r="W59" s="3"/>
      <c r="X59" s="3"/>
      <c r="Y59" s="3"/>
      <c r="Z59" s="3"/>
      <c r="AA59" s="3"/>
    </row>
    <row r="60" spans="1:27" ht="15.75" customHeight="1">
      <c r="A60" s="3"/>
      <c r="B60" s="3"/>
      <c r="C60" s="3"/>
      <c r="D60" s="3"/>
      <c r="E60" s="3"/>
      <c r="F60" s="3"/>
      <c r="G60" s="3"/>
      <c r="H60" s="3"/>
      <c r="I60" s="3"/>
      <c r="J60" s="3"/>
      <c r="K60" s="3"/>
      <c r="L60" s="3"/>
      <c r="M60" s="3"/>
      <c r="N60" s="3"/>
      <c r="O60" s="3"/>
      <c r="P60" s="3"/>
      <c r="Q60" s="3"/>
      <c r="R60" s="3"/>
      <c r="S60" s="3"/>
      <c r="T60" s="3"/>
      <c r="U60" s="3"/>
      <c r="V60" s="3"/>
      <c r="W60" s="3"/>
      <c r="X60" s="3"/>
      <c r="Y60" s="3"/>
      <c r="Z60" s="3"/>
      <c r="AA60" s="3"/>
    </row>
    <row r="61" spans="1:27" ht="15.75" customHeight="1">
      <c r="A61" s="3"/>
      <c r="B61" s="3"/>
      <c r="C61" s="3"/>
      <c r="D61" s="3"/>
      <c r="E61" s="3"/>
      <c r="F61" s="3"/>
      <c r="G61" s="3"/>
      <c r="H61" s="3"/>
      <c r="I61" s="3"/>
      <c r="J61" s="3"/>
      <c r="K61" s="3"/>
      <c r="L61" s="3"/>
      <c r="M61" s="3"/>
      <c r="N61" s="3"/>
      <c r="O61" s="3"/>
      <c r="P61" s="3"/>
      <c r="Q61" s="3"/>
      <c r="R61" s="3"/>
      <c r="S61" s="3"/>
      <c r="T61" s="3"/>
      <c r="U61" s="3"/>
      <c r="V61" s="3"/>
      <c r="W61" s="3"/>
      <c r="X61" s="3"/>
      <c r="Y61" s="3"/>
      <c r="Z61" s="3"/>
      <c r="AA61" s="3"/>
    </row>
    <row r="62" spans="1:27" ht="15.75" customHeight="1">
      <c r="A62" s="3"/>
      <c r="B62" s="3"/>
      <c r="C62" s="3"/>
      <c r="D62" s="3"/>
      <c r="E62" s="3"/>
      <c r="F62" s="3"/>
      <c r="G62" s="3"/>
      <c r="H62" s="3"/>
      <c r="I62" s="3"/>
      <c r="J62" s="3"/>
      <c r="K62" s="3"/>
      <c r="L62" s="3"/>
      <c r="M62" s="3"/>
      <c r="N62" s="3"/>
      <c r="O62" s="3"/>
      <c r="P62" s="3"/>
      <c r="Q62" s="3"/>
      <c r="R62" s="3"/>
      <c r="S62" s="3"/>
      <c r="T62" s="3"/>
      <c r="U62" s="3"/>
      <c r="V62" s="3"/>
      <c r="W62" s="3"/>
      <c r="X62" s="3"/>
      <c r="Y62" s="3"/>
      <c r="Z62" s="3"/>
      <c r="AA62" s="3"/>
    </row>
    <row r="63" spans="1:27" ht="15.75" customHeight="1">
      <c r="A63" s="3"/>
      <c r="B63" s="3"/>
      <c r="C63" s="3"/>
      <c r="D63" s="3"/>
      <c r="E63" s="3"/>
      <c r="F63" s="3"/>
      <c r="G63" s="3"/>
      <c r="H63" s="3"/>
      <c r="I63" s="3"/>
      <c r="J63" s="3"/>
      <c r="K63" s="3"/>
      <c r="L63" s="3"/>
      <c r="M63" s="3"/>
      <c r="N63" s="3"/>
      <c r="O63" s="3"/>
      <c r="P63" s="3"/>
      <c r="Q63" s="3"/>
      <c r="R63" s="3"/>
      <c r="S63" s="3"/>
      <c r="T63" s="3"/>
      <c r="U63" s="3"/>
      <c r="V63" s="3"/>
      <c r="W63" s="3"/>
      <c r="X63" s="3"/>
      <c r="Y63" s="3"/>
      <c r="Z63" s="3"/>
      <c r="AA63" s="3"/>
    </row>
    <row r="64" spans="1:27" ht="15.75" customHeight="1">
      <c r="A64" s="3"/>
      <c r="B64" s="3"/>
      <c r="C64" s="3"/>
      <c r="D64" s="3"/>
      <c r="E64" s="3"/>
      <c r="F64" s="3"/>
      <c r="G64" s="3"/>
      <c r="H64" s="3"/>
      <c r="I64" s="3"/>
      <c r="J64" s="3"/>
      <c r="K64" s="3"/>
      <c r="L64" s="3"/>
      <c r="M64" s="3"/>
      <c r="N64" s="3"/>
      <c r="O64" s="3"/>
      <c r="P64" s="3"/>
      <c r="Q64" s="3"/>
      <c r="R64" s="3"/>
      <c r="S64" s="3"/>
      <c r="T64" s="3"/>
      <c r="U64" s="3"/>
      <c r="V64" s="3"/>
      <c r="W64" s="3"/>
      <c r="X64" s="3"/>
      <c r="Y64" s="3"/>
      <c r="Z64" s="3"/>
      <c r="AA64" s="3"/>
    </row>
    <row r="65" spans="1:27" ht="15.75" customHeight="1">
      <c r="A65" s="3"/>
      <c r="B65" s="3"/>
      <c r="C65" s="3"/>
      <c r="D65" s="3"/>
      <c r="E65" s="3"/>
      <c r="F65" s="3"/>
      <c r="G65" s="3"/>
      <c r="H65" s="3"/>
      <c r="I65" s="3"/>
      <c r="J65" s="3"/>
      <c r="K65" s="3"/>
      <c r="L65" s="3"/>
      <c r="M65" s="3"/>
      <c r="N65" s="3"/>
      <c r="O65" s="3"/>
      <c r="P65" s="3"/>
      <c r="Q65" s="3"/>
      <c r="R65" s="3"/>
      <c r="S65" s="3"/>
      <c r="T65" s="3"/>
      <c r="U65" s="3"/>
      <c r="V65" s="3"/>
      <c r="W65" s="3"/>
      <c r="X65" s="3"/>
      <c r="Y65" s="3"/>
      <c r="Z65" s="3"/>
      <c r="AA65" s="3"/>
    </row>
    <row r="66" spans="1:27" ht="15.75" customHeight="1">
      <c r="A66" s="3"/>
      <c r="B66" s="3"/>
      <c r="C66" s="3"/>
      <c r="D66" s="3"/>
      <c r="E66" s="3"/>
      <c r="F66" s="3"/>
      <c r="G66" s="3"/>
      <c r="H66" s="3"/>
      <c r="I66" s="3"/>
      <c r="J66" s="3"/>
      <c r="K66" s="3"/>
      <c r="L66" s="3"/>
      <c r="M66" s="3"/>
      <c r="N66" s="3"/>
      <c r="O66" s="3"/>
      <c r="P66" s="3"/>
      <c r="Q66" s="3"/>
      <c r="R66" s="3"/>
      <c r="S66" s="3"/>
      <c r="T66" s="3"/>
      <c r="U66" s="3"/>
      <c r="V66" s="3"/>
      <c r="W66" s="3"/>
      <c r="X66" s="3"/>
      <c r="Y66" s="3"/>
      <c r="Z66" s="3"/>
      <c r="AA66" s="3"/>
    </row>
    <row r="67" spans="1:27" ht="15.75" customHeight="1">
      <c r="A67" s="3"/>
      <c r="B67" s="3"/>
      <c r="C67" s="3"/>
      <c r="D67" s="3"/>
      <c r="E67" s="3"/>
      <c r="F67" s="3"/>
      <c r="G67" s="3"/>
      <c r="H67" s="3"/>
      <c r="I67" s="3"/>
      <c r="J67" s="3"/>
      <c r="K67" s="3"/>
      <c r="L67" s="3"/>
      <c r="M67" s="3"/>
      <c r="N67" s="3"/>
      <c r="O67" s="3"/>
      <c r="P67" s="3"/>
      <c r="Q67" s="3"/>
      <c r="R67" s="3"/>
      <c r="S67" s="3"/>
      <c r="T67" s="3"/>
      <c r="U67" s="3"/>
      <c r="V67" s="3"/>
      <c r="W67" s="3"/>
      <c r="X67" s="3"/>
      <c r="Y67" s="3"/>
      <c r="Z67" s="3"/>
      <c r="AA67" s="3"/>
    </row>
    <row r="68" spans="1:27" ht="15.75" customHeight="1">
      <c r="A68" s="3"/>
      <c r="B68" s="3"/>
      <c r="C68" s="3"/>
      <c r="D68" s="3"/>
      <c r="E68" s="3"/>
      <c r="F68" s="3"/>
      <c r="G68" s="3"/>
      <c r="H68" s="3"/>
      <c r="I68" s="3"/>
      <c r="J68" s="3"/>
      <c r="K68" s="3"/>
      <c r="L68" s="3"/>
      <c r="M68" s="3"/>
      <c r="N68" s="3"/>
      <c r="O68" s="3"/>
      <c r="P68" s="3"/>
      <c r="Q68" s="3"/>
      <c r="R68" s="3"/>
      <c r="S68" s="3"/>
      <c r="T68" s="3"/>
      <c r="U68" s="3"/>
      <c r="V68" s="3"/>
      <c r="W68" s="3"/>
      <c r="X68" s="3"/>
      <c r="Y68" s="3"/>
      <c r="Z68" s="3"/>
      <c r="AA68" s="3"/>
    </row>
    <row r="69" spans="1:27" ht="15.75" customHeight="1">
      <c r="A69" s="3"/>
      <c r="B69" s="3"/>
      <c r="C69" s="3"/>
      <c r="D69" s="3"/>
      <c r="E69" s="3"/>
      <c r="F69" s="3"/>
      <c r="G69" s="3"/>
      <c r="H69" s="3"/>
      <c r="I69" s="3"/>
      <c r="J69" s="3"/>
      <c r="K69" s="3"/>
      <c r="L69" s="3"/>
      <c r="M69" s="3"/>
      <c r="N69" s="3"/>
      <c r="O69" s="3"/>
      <c r="P69" s="3"/>
      <c r="Q69" s="3"/>
      <c r="R69" s="3"/>
      <c r="S69" s="3"/>
      <c r="T69" s="3"/>
      <c r="U69" s="3"/>
      <c r="V69" s="3"/>
      <c r="W69" s="3"/>
      <c r="X69" s="3"/>
      <c r="Y69" s="3"/>
      <c r="Z69" s="3"/>
      <c r="AA69" s="3"/>
    </row>
    <row r="70" spans="1:27" ht="15.75" customHeight="1">
      <c r="A70" s="3"/>
      <c r="B70" s="3"/>
      <c r="C70" s="3"/>
      <c r="D70" s="3"/>
      <c r="E70" s="3"/>
      <c r="F70" s="3"/>
      <c r="G70" s="3"/>
      <c r="H70" s="3"/>
      <c r="I70" s="3"/>
      <c r="J70" s="3"/>
      <c r="K70" s="3"/>
      <c r="L70" s="3"/>
      <c r="M70" s="3"/>
      <c r="N70" s="3"/>
      <c r="O70" s="3"/>
      <c r="P70" s="3"/>
      <c r="Q70" s="3"/>
      <c r="R70" s="3"/>
      <c r="S70" s="3"/>
      <c r="T70" s="3"/>
      <c r="U70" s="3"/>
      <c r="V70" s="3"/>
      <c r="W70" s="3"/>
      <c r="X70" s="3"/>
      <c r="Y70" s="3"/>
      <c r="Z70" s="3"/>
      <c r="AA70" s="3"/>
    </row>
    <row r="71" spans="1:27" ht="15.75" customHeight="1">
      <c r="A71" s="3"/>
      <c r="B71" s="3"/>
      <c r="C71" s="3"/>
      <c r="D71" s="3"/>
      <c r="E71" s="3"/>
      <c r="F71" s="3"/>
      <c r="G71" s="3"/>
      <c r="H71" s="3"/>
      <c r="I71" s="3"/>
      <c r="J71" s="3"/>
      <c r="K71" s="3"/>
      <c r="L71" s="3"/>
      <c r="M71" s="3"/>
      <c r="N71" s="3"/>
      <c r="O71" s="3"/>
      <c r="P71" s="3"/>
      <c r="Q71" s="3"/>
      <c r="R71" s="3"/>
      <c r="S71" s="3"/>
      <c r="T71" s="3"/>
      <c r="U71" s="3"/>
      <c r="V71" s="3"/>
      <c r="W71" s="3"/>
      <c r="X71" s="3"/>
      <c r="Y71" s="3"/>
      <c r="Z71" s="3"/>
      <c r="AA71" s="3"/>
    </row>
    <row r="72" spans="1:27" ht="15.75" customHeight="1">
      <c r="A72" s="3"/>
      <c r="B72" s="3"/>
      <c r="C72" s="3"/>
      <c r="D72" s="3"/>
      <c r="E72" s="3"/>
      <c r="F72" s="3"/>
      <c r="G72" s="3"/>
      <c r="H72" s="3"/>
      <c r="I72" s="3"/>
      <c r="J72" s="3"/>
      <c r="K72" s="3"/>
      <c r="L72" s="3"/>
      <c r="M72" s="3"/>
      <c r="N72" s="3"/>
      <c r="O72" s="3"/>
      <c r="P72" s="3"/>
      <c r="Q72" s="3"/>
      <c r="R72" s="3"/>
      <c r="S72" s="3"/>
      <c r="T72" s="3"/>
      <c r="U72" s="3"/>
      <c r="V72" s="3"/>
      <c r="W72" s="3"/>
      <c r="X72" s="3"/>
      <c r="Y72" s="3"/>
      <c r="Z72" s="3"/>
      <c r="AA72" s="3"/>
    </row>
    <row r="73" spans="1:27" ht="15.75" customHeight="1">
      <c r="A73" s="3"/>
      <c r="B73" s="3"/>
      <c r="C73" s="3"/>
      <c r="D73" s="3"/>
      <c r="E73" s="3"/>
      <c r="F73" s="3"/>
      <c r="G73" s="3"/>
      <c r="H73" s="3"/>
      <c r="I73" s="3"/>
      <c r="J73" s="3"/>
      <c r="K73" s="3"/>
      <c r="L73" s="3"/>
      <c r="M73" s="3"/>
      <c r="N73" s="3"/>
      <c r="O73" s="3"/>
      <c r="P73" s="3"/>
      <c r="Q73" s="3"/>
      <c r="R73" s="3"/>
      <c r="S73" s="3"/>
      <c r="T73" s="3"/>
      <c r="U73" s="3"/>
      <c r="V73" s="3"/>
      <c r="W73" s="3"/>
      <c r="X73" s="3"/>
      <c r="Y73" s="3"/>
      <c r="Z73" s="3"/>
      <c r="AA73" s="3"/>
    </row>
    <row r="74" spans="1:27" ht="15.75" customHeight="1">
      <c r="A74" s="3"/>
      <c r="B74" s="3"/>
      <c r="C74" s="3"/>
      <c r="D74" s="3"/>
      <c r="E74" s="3"/>
      <c r="F74" s="3"/>
      <c r="G74" s="3"/>
      <c r="H74" s="3"/>
      <c r="I74" s="3"/>
      <c r="J74" s="3"/>
      <c r="K74" s="3"/>
      <c r="L74" s="3"/>
      <c r="M74" s="3"/>
      <c r="N74" s="3"/>
      <c r="O74" s="3"/>
      <c r="P74" s="3"/>
      <c r="Q74" s="3"/>
      <c r="R74" s="3"/>
      <c r="S74" s="3"/>
      <c r="T74" s="3"/>
      <c r="U74" s="3"/>
      <c r="V74" s="3"/>
      <c r="W74" s="3"/>
      <c r="X74" s="3"/>
      <c r="Y74" s="3"/>
      <c r="Z74" s="3"/>
      <c r="AA74" s="3"/>
    </row>
    <row r="75" spans="1:27" ht="15.75" customHeight="1">
      <c r="A75" s="3"/>
      <c r="B75" s="3"/>
      <c r="C75" s="3"/>
      <c r="D75" s="3"/>
      <c r="E75" s="3"/>
      <c r="F75" s="3"/>
      <c r="G75" s="3"/>
      <c r="H75" s="3"/>
      <c r="I75" s="3"/>
      <c r="J75" s="3"/>
      <c r="K75" s="3"/>
      <c r="L75" s="3"/>
      <c r="M75" s="3"/>
      <c r="N75" s="3"/>
      <c r="O75" s="3"/>
      <c r="P75" s="3"/>
      <c r="Q75" s="3"/>
      <c r="R75" s="3"/>
      <c r="S75" s="3"/>
      <c r="T75" s="3"/>
      <c r="U75" s="3"/>
      <c r="V75" s="3"/>
      <c r="W75" s="3"/>
      <c r="X75" s="3"/>
      <c r="Y75" s="3"/>
      <c r="Z75" s="3"/>
      <c r="AA75" s="3"/>
    </row>
    <row r="76" spans="1:27" ht="15.75" customHeight="1">
      <c r="A76" s="3"/>
      <c r="B76" s="3"/>
      <c r="C76" s="3"/>
      <c r="D76" s="3"/>
      <c r="E76" s="3"/>
      <c r="F76" s="3"/>
      <c r="G76" s="3"/>
      <c r="H76" s="3"/>
      <c r="I76" s="3"/>
      <c r="J76" s="3"/>
      <c r="K76" s="3"/>
      <c r="L76" s="3"/>
      <c r="M76" s="3"/>
      <c r="N76" s="3"/>
      <c r="O76" s="3"/>
      <c r="P76" s="3"/>
      <c r="Q76" s="3"/>
      <c r="R76" s="3"/>
      <c r="S76" s="3"/>
      <c r="T76" s="3"/>
      <c r="U76" s="3"/>
      <c r="V76" s="3"/>
      <c r="W76" s="3"/>
      <c r="X76" s="3"/>
      <c r="Y76" s="3"/>
      <c r="Z76" s="3"/>
      <c r="AA76" s="3"/>
    </row>
    <row r="77" spans="1:27" ht="15.75" customHeight="1">
      <c r="A77" s="3"/>
      <c r="B77" s="3"/>
      <c r="C77" s="3"/>
      <c r="D77" s="3"/>
      <c r="E77" s="3"/>
      <c r="F77" s="3"/>
      <c r="G77" s="3"/>
      <c r="H77" s="3"/>
      <c r="I77" s="3"/>
      <c r="J77" s="3"/>
      <c r="K77" s="3"/>
      <c r="L77" s="3"/>
      <c r="M77" s="3"/>
      <c r="N77" s="3"/>
      <c r="O77" s="3"/>
      <c r="P77" s="3"/>
      <c r="Q77" s="3"/>
      <c r="R77" s="3"/>
      <c r="S77" s="3"/>
      <c r="T77" s="3"/>
      <c r="U77" s="3"/>
      <c r="V77" s="3"/>
      <c r="W77" s="3"/>
      <c r="X77" s="3"/>
      <c r="Y77" s="3"/>
      <c r="Z77" s="3"/>
      <c r="AA77" s="3"/>
    </row>
    <row r="78" spans="1:27" ht="15.75" customHeight="1">
      <c r="A78" s="3"/>
      <c r="B78" s="3"/>
      <c r="C78" s="3"/>
      <c r="D78" s="3"/>
      <c r="E78" s="3"/>
      <c r="F78" s="3"/>
      <c r="G78" s="3"/>
      <c r="H78" s="3"/>
      <c r="I78" s="3"/>
      <c r="J78" s="3"/>
      <c r="K78" s="3"/>
      <c r="L78" s="3"/>
      <c r="M78" s="3"/>
      <c r="N78" s="3"/>
      <c r="O78" s="3"/>
      <c r="P78" s="3"/>
      <c r="Q78" s="3"/>
      <c r="R78" s="3"/>
      <c r="S78" s="3"/>
      <c r="T78" s="3"/>
      <c r="U78" s="3"/>
      <c r="V78" s="3"/>
      <c r="W78" s="3"/>
      <c r="X78" s="3"/>
      <c r="Y78" s="3"/>
      <c r="Z78" s="3"/>
      <c r="AA78" s="3"/>
    </row>
    <row r="79" spans="1:27" ht="15.75" customHeight="1">
      <c r="A79" s="3"/>
      <c r="B79" s="3"/>
      <c r="C79" s="3"/>
      <c r="D79" s="3"/>
      <c r="E79" s="3"/>
      <c r="F79" s="3"/>
      <c r="G79" s="3"/>
      <c r="H79" s="3"/>
      <c r="I79" s="3"/>
      <c r="J79" s="3"/>
      <c r="K79" s="3"/>
      <c r="L79" s="3"/>
      <c r="M79" s="3"/>
      <c r="N79" s="3"/>
      <c r="O79" s="3"/>
      <c r="P79" s="3"/>
      <c r="Q79" s="3"/>
      <c r="R79" s="3"/>
      <c r="S79" s="3"/>
      <c r="T79" s="3"/>
      <c r="U79" s="3"/>
      <c r="V79" s="3"/>
      <c r="W79" s="3"/>
      <c r="X79" s="3"/>
      <c r="Y79" s="3"/>
      <c r="Z79" s="3"/>
      <c r="AA79" s="3"/>
    </row>
    <row r="80" spans="1:27" ht="15.75" customHeight="1">
      <c r="A80" s="3"/>
      <c r="B80" s="3"/>
      <c r="C80" s="3"/>
      <c r="D80" s="3"/>
      <c r="E80" s="3"/>
      <c r="F80" s="3"/>
      <c r="G80" s="3"/>
      <c r="H80" s="3"/>
      <c r="I80" s="3"/>
      <c r="J80" s="3"/>
      <c r="K80" s="3"/>
      <c r="L80" s="3"/>
      <c r="M80" s="3"/>
      <c r="N80" s="3"/>
      <c r="O80" s="3"/>
      <c r="P80" s="3"/>
      <c r="Q80" s="3"/>
      <c r="R80" s="3"/>
      <c r="S80" s="3"/>
      <c r="T80" s="3"/>
      <c r="U80" s="3"/>
      <c r="V80" s="3"/>
      <c r="W80" s="3"/>
      <c r="X80" s="3"/>
      <c r="Y80" s="3"/>
      <c r="Z80" s="3"/>
      <c r="AA80" s="3"/>
    </row>
    <row r="81" spans="1:27" ht="15.75" customHeight="1">
      <c r="A81" s="3"/>
      <c r="B81" s="3"/>
      <c r="C81" s="3"/>
      <c r="D81" s="3"/>
      <c r="E81" s="3"/>
      <c r="F81" s="3"/>
      <c r="G81" s="3"/>
      <c r="H81" s="3"/>
      <c r="I81" s="3"/>
      <c r="J81" s="3"/>
      <c r="K81" s="3"/>
      <c r="L81" s="3"/>
      <c r="M81" s="3"/>
      <c r="N81" s="3"/>
      <c r="O81" s="3"/>
      <c r="P81" s="3"/>
      <c r="Q81" s="3"/>
      <c r="R81" s="3"/>
      <c r="S81" s="3"/>
      <c r="T81" s="3"/>
      <c r="U81" s="3"/>
      <c r="V81" s="3"/>
      <c r="W81" s="3"/>
      <c r="X81" s="3"/>
      <c r="Y81" s="3"/>
      <c r="Z81" s="3"/>
      <c r="AA81" s="3"/>
    </row>
    <row r="82" spans="1:27" ht="15.75" customHeight="1">
      <c r="A82" s="3"/>
      <c r="B82" s="3"/>
      <c r="C82" s="3"/>
      <c r="D82" s="3"/>
      <c r="E82" s="3"/>
      <c r="F82" s="3"/>
      <c r="G82" s="3"/>
      <c r="H82" s="3"/>
      <c r="I82" s="3"/>
      <c r="J82" s="3"/>
      <c r="K82" s="3"/>
      <c r="L82" s="3"/>
      <c r="M82" s="3"/>
      <c r="N82" s="3"/>
      <c r="O82" s="3"/>
      <c r="P82" s="3"/>
      <c r="Q82" s="3"/>
      <c r="R82" s="3"/>
      <c r="S82" s="3"/>
      <c r="T82" s="3"/>
      <c r="U82" s="3"/>
      <c r="V82" s="3"/>
      <c r="W82" s="3"/>
      <c r="X82" s="3"/>
      <c r="Y82" s="3"/>
      <c r="Z82" s="3"/>
      <c r="AA82" s="3"/>
    </row>
    <row r="83" spans="1:27" ht="15.75" customHeight="1">
      <c r="A83" s="3"/>
      <c r="B83" s="3"/>
      <c r="C83" s="3"/>
      <c r="D83" s="3"/>
      <c r="E83" s="3"/>
      <c r="F83" s="3"/>
      <c r="G83" s="3"/>
      <c r="H83" s="3"/>
      <c r="I83" s="3"/>
      <c r="J83" s="3"/>
      <c r="K83" s="3"/>
      <c r="L83" s="3"/>
      <c r="M83" s="3"/>
      <c r="N83" s="3"/>
      <c r="O83" s="3"/>
      <c r="P83" s="3"/>
      <c r="Q83" s="3"/>
      <c r="R83" s="3"/>
      <c r="S83" s="3"/>
      <c r="T83" s="3"/>
      <c r="U83" s="3"/>
      <c r="V83" s="3"/>
      <c r="W83" s="3"/>
      <c r="X83" s="3"/>
      <c r="Y83" s="3"/>
      <c r="Z83" s="3"/>
      <c r="AA83" s="3"/>
    </row>
    <row r="84" spans="1:27" ht="15.75" customHeight="1">
      <c r="A84" s="3"/>
      <c r="B84" s="3"/>
      <c r="C84" s="3"/>
      <c r="D84" s="3"/>
      <c r="E84" s="3"/>
      <c r="F84" s="3"/>
      <c r="G84" s="3"/>
      <c r="H84" s="3"/>
      <c r="I84" s="3"/>
      <c r="J84" s="3"/>
      <c r="K84" s="3"/>
      <c r="L84" s="3"/>
      <c r="M84" s="3"/>
      <c r="N84" s="3"/>
      <c r="O84" s="3"/>
      <c r="P84" s="3"/>
      <c r="Q84" s="3"/>
      <c r="R84" s="3"/>
      <c r="S84" s="3"/>
      <c r="T84" s="3"/>
      <c r="U84" s="3"/>
      <c r="V84" s="3"/>
      <c r="W84" s="3"/>
      <c r="X84" s="3"/>
      <c r="Y84" s="3"/>
      <c r="Z84" s="3"/>
      <c r="AA84" s="3"/>
    </row>
    <row r="85" spans="1:27" ht="15.75" customHeight="1">
      <c r="A85" s="3"/>
      <c r="B85" s="3"/>
      <c r="C85" s="3"/>
      <c r="D85" s="3"/>
      <c r="E85" s="3"/>
      <c r="F85" s="3"/>
      <c r="G85" s="3"/>
      <c r="H85" s="3"/>
      <c r="I85" s="3"/>
      <c r="J85" s="3"/>
      <c r="K85" s="3"/>
      <c r="L85" s="3"/>
      <c r="M85" s="3"/>
      <c r="N85" s="3"/>
      <c r="O85" s="3"/>
      <c r="P85" s="3"/>
      <c r="Q85" s="3"/>
      <c r="R85" s="3"/>
      <c r="S85" s="3"/>
      <c r="T85" s="3"/>
      <c r="U85" s="3"/>
      <c r="V85" s="3"/>
      <c r="W85" s="3"/>
      <c r="X85" s="3"/>
      <c r="Y85" s="3"/>
      <c r="Z85" s="3"/>
      <c r="AA85" s="3"/>
    </row>
    <row r="86" spans="1:27" ht="15.75" customHeight="1">
      <c r="A86" s="3"/>
      <c r="B86" s="3"/>
      <c r="C86" s="3"/>
      <c r="D86" s="3"/>
      <c r="E86" s="3"/>
      <c r="F86" s="3"/>
      <c r="G86" s="3"/>
      <c r="H86" s="3"/>
      <c r="I86" s="3"/>
      <c r="J86" s="3"/>
      <c r="K86" s="3"/>
      <c r="L86" s="3"/>
      <c r="M86" s="3"/>
      <c r="N86" s="3"/>
      <c r="O86" s="3"/>
      <c r="P86" s="3"/>
      <c r="Q86" s="3"/>
      <c r="R86" s="3"/>
      <c r="S86" s="3"/>
      <c r="T86" s="3"/>
      <c r="U86" s="3"/>
      <c r="V86" s="3"/>
      <c r="W86" s="3"/>
      <c r="X86" s="3"/>
      <c r="Y86" s="3"/>
      <c r="Z86" s="3"/>
      <c r="AA86" s="3"/>
    </row>
    <row r="87" spans="1:27" ht="15.75" customHeight="1">
      <c r="A87" s="3"/>
      <c r="B87" s="3"/>
      <c r="C87" s="3"/>
      <c r="D87" s="3"/>
      <c r="E87" s="3"/>
      <c r="F87" s="3"/>
      <c r="G87" s="3"/>
      <c r="H87" s="3"/>
      <c r="I87" s="3"/>
      <c r="J87" s="3"/>
      <c r="K87" s="3"/>
      <c r="L87" s="3"/>
      <c r="M87" s="3"/>
      <c r="N87" s="3"/>
      <c r="O87" s="3"/>
      <c r="P87" s="3"/>
      <c r="Q87" s="3"/>
      <c r="R87" s="3"/>
      <c r="S87" s="3"/>
      <c r="T87" s="3"/>
      <c r="U87" s="3"/>
      <c r="V87" s="3"/>
      <c r="W87" s="3"/>
      <c r="X87" s="3"/>
      <c r="Y87" s="3"/>
      <c r="Z87" s="3"/>
      <c r="AA87" s="3"/>
    </row>
    <row r="88" spans="1:27" ht="15.75" customHeight="1">
      <c r="A88" s="3"/>
      <c r="B88" s="3"/>
      <c r="C88" s="3"/>
      <c r="D88" s="3"/>
      <c r="E88" s="3"/>
      <c r="F88" s="3"/>
      <c r="G88" s="3"/>
      <c r="H88" s="3"/>
      <c r="I88" s="3"/>
      <c r="J88" s="3"/>
      <c r="K88" s="3"/>
      <c r="L88" s="3"/>
      <c r="M88" s="3"/>
      <c r="N88" s="3"/>
      <c r="O88" s="3"/>
      <c r="P88" s="3"/>
      <c r="Q88" s="3"/>
      <c r="R88" s="3"/>
      <c r="S88" s="3"/>
      <c r="T88" s="3"/>
      <c r="U88" s="3"/>
      <c r="V88" s="3"/>
      <c r="W88" s="3"/>
      <c r="X88" s="3"/>
      <c r="Y88" s="3"/>
      <c r="Z88" s="3"/>
      <c r="AA88" s="3"/>
    </row>
    <row r="89" spans="1:27" ht="15.75" customHeight="1">
      <c r="A89" s="3"/>
      <c r="B89" s="3"/>
      <c r="C89" s="3"/>
      <c r="D89" s="3"/>
      <c r="E89" s="3"/>
      <c r="F89" s="3"/>
      <c r="G89" s="3"/>
      <c r="H89" s="3"/>
      <c r="I89" s="3"/>
      <c r="J89" s="3"/>
      <c r="K89" s="3"/>
      <c r="L89" s="3"/>
      <c r="M89" s="3"/>
      <c r="N89" s="3"/>
      <c r="O89" s="3"/>
      <c r="P89" s="3"/>
      <c r="Q89" s="3"/>
      <c r="R89" s="3"/>
      <c r="S89" s="3"/>
      <c r="T89" s="3"/>
      <c r="U89" s="3"/>
      <c r="V89" s="3"/>
      <c r="W89" s="3"/>
      <c r="X89" s="3"/>
      <c r="Y89" s="3"/>
      <c r="Z89" s="3"/>
      <c r="AA89" s="3"/>
    </row>
    <row r="90" spans="1:27" ht="15.75" customHeight="1">
      <c r="A90" s="3"/>
      <c r="B90" s="3"/>
      <c r="C90" s="3"/>
      <c r="D90" s="3"/>
      <c r="E90" s="3"/>
      <c r="F90" s="3"/>
      <c r="G90" s="3"/>
      <c r="H90" s="3"/>
      <c r="I90" s="3"/>
      <c r="J90" s="3"/>
      <c r="K90" s="3"/>
      <c r="L90" s="3"/>
      <c r="M90" s="3"/>
      <c r="N90" s="3"/>
      <c r="O90" s="3"/>
      <c r="P90" s="3"/>
      <c r="Q90" s="3"/>
      <c r="R90" s="3"/>
      <c r="S90" s="3"/>
      <c r="T90" s="3"/>
      <c r="U90" s="3"/>
      <c r="V90" s="3"/>
      <c r="W90" s="3"/>
      <c r="X90" s="3"/>
      <c r="Y90" s="3"/>
      <c r="Z90" s="3"/>
      <c r="AA90" s="3"/>
    </row>
    <row r="91" spans="1:27" ht="15.75" customHeight="1">
      <c r="A91" s="3"/>
      <c r="B91" s="3"/>
      <c r="C91" s="3"/>
      <c r="D91" s="3"/>
      <c r="E91" s="3"/>
      <c r="F91" s="3"/>
      <c r="G91" s="3"/>
      <c r="H91" s="3"/>
      <c r="I91" s="3"/>
      <c r="J91" s="3"/>
      <c r="K91" s="3"/>
      <c r="L91" s="3"/>
      <c r="M91" s="3"/>
      <c r="N91" s="3"/>
      <c r="O91" s="3"/>
      <c r="P91" s="3"/>
      <c r="Q91" s="3"/>
      <c r="R91" s="3"/>
      <c r="S91" s="3"/>
      <c r="T91" s="3"/>
      <c r="U91" s="3"/>
      <c r="V91" s="3"/>
      <c r="W91" s="3"/>
      <c r="X91" s="3"/>
      <c r="Y91" s="3"/>
      <c r="Z91" s="3"/>
      <c r="AA91" s="3"/>
    </row>
    <row r="92" spans="1:27" ht="15.75" customHeight="1">
      <c r="A92" s="3"/>
      <c r="B92" s="3"/>
      <c r="C92" s="3"/>
      <c r="D92" s="3"/>
      <c r="E92" s="3"/>
      <c r="F92" s="3"/>
      <c r="G92" s="3"/>
      <c r="H92" s="3"/>
      <c r="I92" s="3"/>
      <c r="J92" s="3"/>
      <c r="K92" s="3"/>
      <c r="L92" s="3"/>
      <c r="M92" s="3"/>
      <c r="N92" s="3"/>
      <c r="O92" s="3"/>
      <c r="P92" s="3"/>
      <c r="Q92" s="3"/>
      <c r="R92" s="3"/>
      <c r="S92" s="3"/>
      <c r="T92" s="3"/>
      <c r="U92" s="3"/>
      <c r="V92" s="3"/>
      <c r="W92" s="3"/>
      <c r="X92" s="3"/>
      <c r="Y92" s="3"/>
      <c r="Z92" s="3"/>
      <c r="AA92" s="3"/>
    </row>
    <row r="93" spans="1:27" ht="15.75" customHeight="1">
      <c r="A93" s="3"/>
      <c r="B93" s="3"/>
      <c r="C93" s="3"/>
      <c r="D93" s="3"/>
      <c r="E93" s="3"/>
      <c r="F93" s="3"/>
      <c r="G93" s="3"/>
      <c r="H93" s="3"/>
      <c r="I93" s="3"/>
      <c r="J93" s="3"/>
      <c r="K93" s="3"/>
      <c r="L93" s="3"/>
      <c r="M93" s="3"/>
      <c r="N93" s="3"/>
      <c r="O93" s="3"/>
      <c r="P93" s="3"/>
      <c r="Q93" s="3"/>
      <c r="R93" s="3"/>
      <c r="S93" s="3"/>
      <c r="T93" s="3"/>
      <c r="U93" s="3"/>
      <c r="V93" s="3"/>
      <c r="W93" s="3"/>
      <c r="X93" s="3"/>
      <c r="Y93" s="3"/>
      <c r="Z93" s="3"/>
      <c r="AA93" s="3"/>
    </row>
    <row r="94" spans="1:27" ht="15.75" customHeight="1">
      <c r="A94" s="3"/>
      <c r="B94" s="3"/>
      <c r="C94" s="3"/>
      <c r="D94" s="3"/>
      <c r="E94" s="3"/>
      <c r="F94" s="3"/>
      <c r="G94" s="3"/>
      <c r="H94" s="3"/>
      <c r="I94" s="3"/>
      <c r="J94" s="3"/>
      <c r="K94" s="3"/>
      <c r="L94" s="3"/>
      <c r="M94" s="3"/>
      <c r="N94" s="3"/>
      <c r="O94" s="3"/>
      <c r="P94" s="3"/>
      <c r="Q94" s="3"/>
      <c r="R94" s="3"/>
      <c r="S94" s="3"/>
      <c r="T94" s="3"/>
      <c r="U94" s="3"/>
      <c r="V94" s="3"/>
      <c r="W94" s="3"/>
      <c r="X94" s="3"/>
      <c r="Y94" s="3"/>
      <c r="Z94" s="3"/>
      <c r="AA94" s="3"/>
    </row>
    <row r="95" spans="1:27" ht="15.75" customHeight="1">
      <c r="A95" s="3"/>
      <c r="B95" s="3"/>
      <c r="C95" s="3"/>
      <c r="D95" s="3"/>
      <c r="E95" s="3"/>
      <c r="F95" s="3"/>
      <c r="G95" s="3"/>
      <c r="H95" s="3"/>
      <c r="I95" s="3"/>
      <c r="J95" s="3"/>
      <c r="K95" s="3"/>
      <c r="L95" s="3"/>
      <c r="M95" s="3"/>
      <c r="N95" s="3"/>
      <c r="O95" s="3"/>
      <c r="P95" s="3"/>
      <c r="Q95" s="3"/>
      <c r="R95" s="3"/>
      <c r="S95" s="3"/>
      <c r="T95" s="3"/>
      <c r="U95" s="3"/>
      <c r="V95" s="3"/>
      <c r="W95" s="3"/>
      <c r="X95" s="3"/>
      <c r="Y95" s="3"/>
      <c r="Z95" s="3"/>
      <c r="AA95" s="3"/>
    </row>
    <row r="96" spans="1:27" ht="15.75" customHeight="1">
      <c r="A96" s="3"/>
      <c r="B96" s="3"/>
      <c r="C96" s="3"/>
      <c r="D96" s="3"/>
      <c r="E96" s="3"/>
      <c r="F96" s="3"/>
      <c r="G96" s="3"/>
      <c r="H96" s="3"/>
      <c r="I96" s="3"/>
      <c r="J96" s="3"/>
      <c r="K96" s="3"/>
      <c r="L96" s="3"/>
      <c r="M96" s="3"/>
      <c r="N96" s="3"/>
      <c r="O96" s="3"/>
      <c r="P96" s="3"/>
      <c r="Q96" s="3"/>
      <c r="R96" s="3"/>
      <c r="S96" s="3"/>
      <c r="T96" s="3"/>
      <c r="U96" s="3"/>
      <c r="V96" s="3"/>
      <c r="W96" s="3"/>
      <c r="X96" s="3"/>
      <c r="Y96" s="3"/>
      <c r="Z96" s="3"/>
      <c r="AA96" s="3"/>
    </row>
    <row r="97" spans="1:27" ht="15.75" customHeight="1">
      <c r="A97" s="3"/>
      <c r="B97" s="3"/>
      <c r="C97" s="3"/>
      <c r="D97" s="3"/>
      <c r="E97" s="3"/>
      <c r="F97" s="3"/>
      <c r="G97" s="3"/>
      <c r="H97" s="3"/>
      <c r="I97" s="3"/>
      <c r="J97" s="3"/>
      <c r="K97" s="3"/>
      <c r="L97" s="3"/>
      <c r="M97" s="3"/>
      <c r="N97" s="3"/>
      <c r="O97" s="3"/>
      <c r="P97" s="3"/>
      <c r="Q97" s="3"/>
      <c r="R97" s="3"/>
      <c r="S97" s="3"/>
      <c r="T97" s="3"/>
      <c r="U97" s="3"/>
      <c r="V97" s="3"/>
      <c r="W97" s="3"/>
      <c r="X97" s="3"/>
      <c r="Y97" s="3"/>
      <c r="Z97" s="3"/>
      <c r="AA97" s="3"/>
    </row>
    <row r="98" spans="1:27" ht="15.75" customHeight="1">
      <c r="A98" s="3"/>
      <c r="B98" s="3"/>
      <c r="C98" s="3"/>
      <c r="D98" s="3"/>
      <c r="E98" s="3"/>
      <c r="F98" s="3"/>
      <c r="G98" s="3"/>
      <c r="H98" s="3"/>
      <c r="I98" s="3"/>
      <c r="J98" s="3"/>
      <c r="K98" s="3"/>
      <c r="L98" s="3"/>
      <c r="M98" s="3"/>
      <c r="N98" s="3"/>
      <c r="O98" s="3"/>
      <c r="P98" s="3"/>
      <c r="Q98" s="3"/>
      <c r="R98" s="3"/>
      <c r="S98" s="3"/>
      <c r="T98" s="3"/>
      <c r="U98" s="3"/>
      <c r="V98" s="3"/>
      <c r="W98" s="3"/>
      <c r="X98" s="3"/>
      <c r="Y98" s="3"/>
      <c r="Z98" s="3"/>
      <c r="AA98" s="3"/>
    </row>
    <row r="99" spans="1:27" ht="15.75" customHeight="1">
      <c r="A99" s="3"/>
      <c r="B99" s="3"/>
      <c r="C99" s="3"/>
      <c r="D99" s="3"/>
      <c r="E99" s="3"/>
      <c r="F99" s="3"/>
      <c r="G99" s="3"/>
      <c r="H99" s="3"/>
      <c r="I99" s="3"/>
      <c r="J99" s="3"/>
      <c r="K99" s="3"/>
      <c r="L99" s="3"/>
      <c r="M99" s="3"/>
      <c r="N99" s="3"/>
      <c r="O99" s="3"/>
      <c r="P99" s="3"/>
      <c r="Q99" s="3"/>
      <c r="R99" s="3"/>
      <c r="S99" s="3"/>
      <c r="T99" s="3"/>
      <c r="U99" s="3"/>
      <c r="V99" s="3"/>
      <c r="W99" s="3"/>
      <c r="X99" s="3"/>
      <c r="Y99" s="3"/>
      <c r="Z99" s="3"/>
      <c r="AA99" s="3"/>
    </row>
    <row r="100" spans="1:27" ht="15.7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row>
    <row r="101" spans="1:27" ht="15.7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row>
    <row r="102" spans="1:27" ht="15.7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row>
    <row r="103" spans="1:27" ht="15.7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row>
    <row r="104" spans="1:27" ht="15.7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row>
    <row r="105" spans="1:27" ht="15.7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row>
    <row r="106" spans="1:27" ht="15.7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row>
    <row r="107" spans="1:27" ht="15.7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row>
    <row r="108" spans="1:27" ht="15.7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row>
    <row r="109" spans="1:27" ht="15.7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row>
    <row r="110" spans="1:27" ht="15.7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row>
    <row r="111" spans="1:27" ht="15.7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row>
    <row r="112" spans="1:27" ht="15.7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row>
    <row r="113" spans="1:27" ht="15.7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row>
    <row r="114" spans="1:27" ht="15.7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row>
    <row r="115" spans="1:27" ht="15.7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row>
    <row r="116" spans="1:27" ht="15.7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row>
    <row r="117" spans="1:27" ht="15.7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row>
    <row r="118" spans="1:27" ht="15.7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row>
    <row r="119" spans="1:27" ht="15.7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row>
    <row r="120" spans="1:27" ht="15.7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row>
    <row r="121" spans="1:27" ht="15.7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row>
    <row r="122" spans="1:27" ht="15.7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row>
    <row r="123" spans="1:27" ht="15.7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row>
    <row r="124" spans="1:27" ht="15.7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row>
    <row r="125" spans="1:27" ht="15.7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row>
    <row r="126" spans="1:27" ht="15.7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row>
    <row r="127" spans="1:27" ht="15.7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row>
    <row r="128" spans="1:27" ht="15.7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row>
    <row r="129" spans="1:27" ht="15.7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row>
    <row r="130" spans="1:27" ht="15.7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row>
    <row r="131" spans="1:27" ht="15.7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row>
    <row r="132" spans="1:27" ht="15.7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row>
    <row r="133" spans="1:27" ht="15.7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row>
    <row r="134" spans="1:27" ht="15.7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row>
    <row r="135" spans="1:27" ht="15.7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row>
    <row r="136" spans="1:27" ht="15.7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row>
    <row r="137" spans="1:27" ht="15.7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row>
    <row r="138" spans="1:27" ht="15.7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row>
    <row r="139" spans="1:27" ht="15.7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row>
    <row r="140" spans="1:27" ht="15.7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row>
    <row r="141" spans="1:27" ht="15.7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row>
    <row r="142" spans="1:27" ht="15.7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row>
    <row r="143" spans="1:27" ht="15.7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row>
    <row r="144" spans="1:27" ht="15.7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row>
    <row r="145" spans="1:27" ht="15.7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row>
    <row r="146" spans="1:27" ht="15.7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row>
    <row r="147" spans="1:27" ht="15.7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row>
    <row r="148" spans="1:27" ht="15.7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row>
    <row r="149" spans="1:27" ht="15.7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row>
    <row r="150" spans="1:27" ht="15.7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row>
    <row r="151" spans="1:27" ht="15.7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row>
    <row r="152" spans="1:27" ht="15.7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row>
    <row r="153" spans="1:27" ht="15.7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row>
    <row r="154" spans="1:27" ht="15.7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row>
    <row r="155" spans="1:27" ht="15.7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row>
    <row r="156" spans="1:27" ht="15.7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row>
    <row r="157" spans="1:27" ht="15.7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row>
    <row r="158" spans="1:27" ht="15.7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row>
    <row r="159" spans="1:27" ht="15.7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row>
    <row r="160" spans="1:27" ht="15.7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row>
    <row r="161" spans="1:27" ht="15.7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row>
    <row r="162" spans="1:27" ht="15.7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row>
    <row r="163" spans="1:27" ht="15.7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row>
    <row r="164" spans="1:27" ht="15.7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row>
    <row r="165" spans="1:27" ht="15.7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row>
    <row r="166" spans="1:27" ht="15.7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row>
    <row r="167" spans="1:27" ht="15.7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row>
    <row r="168" spans="1:27" ht="15.7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row>
    <row r="169" spans="1:27" ht="15.7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row>
    <row r="170" spans="1:27" ht="15.7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row>
    <row r="171" spans="1:27" ht="15.7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row>
    <row r="172" spans="1:27" ht="15.7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row>
    <row r="173" spans="1:27" ht="15.7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row>
    <row r="174" spans="1:27" ht="15.7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row>
    <row r="175" spans="1:27" ht="15.7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row>
    <row r="176" spans="1:27" ht="15.7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row>
    <row r="177" spans="1:27" ht="15.7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row>
    <row r="178" spans="1:27" ht="15.7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row>
    <row r="179" spans="1:27" ht="15.7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row>
    <row r="180" spans="1:27" ht="15.7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row>
    <row r="181" spans="1:27" ht="15.7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row>
    <row r="182" spans="1:27" ht="15.7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row>
    <row r="183" spans="1:27" ht="15.7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row>
    <row r="184" spans="1:27" ht="15.7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row>
    <row r="185" spans="1:27" ht="15.7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row>
    <row r="186" spans="1:27" ht="15.7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row>
    <row r="187" spans="1:27" ht="15.7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row>
    <row r="188" spans="1:27" ht="15.7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row>
    <row r="189" spans="1:27" ht="15.7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row>
    <row r="190" spans="1:27" ht="15.7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row>
    <row r="191" spans="1:27" ht="15.7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row>
    <row r="192" spans="1:27" ht="15.7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row>
    <row r="193" spans="1:27" ht="15.7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row>
    <row r="194" spans="1:27" ht="15.7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row>
    <row r="195" spans="1:27" ht="15.7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row>
    <row r="196" spans="1:27" ht="15.7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row>
    <row r="197" spans="1:27" ht="15.7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row>
    <row r="198" spans="1:27" ht="15.7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row>
    <row r="199" spans="1:27" ht="15.7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row>
    <row r="200" spans="1:27" ht="15.7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row>
    <row r="201" spans="1:27" ht="15.7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row>
    <row r="202" spans="1:27" ht="15.7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row>
    <row r="203" spans="1:27" ht="15.7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row>
    <row r="204" spans="1:27" ht="15.7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row>
    <row r="205" spans="1:27" ht="15.7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row>
    <row r="206" spans="1:27" ht="15.7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row>
    <row r="207" spans="1:27" ht="15.7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row>
    <row r="208" spans="1:27" ht="15.7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row>
    <row r="209" spans="1:27" ht="15.7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row>
    <row r="210" spans="1:27" ht="15.7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row>
    <row r="211" spans="1:27" ht="15.7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row>
    <row r="212" spans="1:27" ht="15.7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row>
    <row r="213" spans="1:27" ht="15.7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row>
    <row r="214" spans="1:27" ht="15.7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row>
    <row r="215" spans="1:27" ht="15.7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row>
    <row r="216" spans="1:27" ht="15.7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row>
    <row r="217" spans="1:27" ht="15.7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row>
    <row r="218" spans="1:27" ht="15.7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row>
    <row r="219" spans="1:27" ht="15.7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row>
    <row r="220" spans="1:27" ht="15.7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row>
    <row r="221" spans="1:27" ht="15.75" customHeight="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row>
    <row r="222" spans="1:27" ht="15.75" customHeight="1">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row>
    <row r="223" spans="1:27" ht="15.75" customHeight="1">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row>
    <row r="224" spans="1:27" ht="15.75" customHeight="1">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row>
    <row r="225" spans="1:27" ht="15.75" customHeight="1">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row>
    <row r="226" spans="1:27" ht="15.75" customHeight="1">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row>
    <row r="227" spans="1:27" ht="15.75" customHeight="1">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row>
    <row r="228" spans="1:27" ht="15.75" customHeight="1">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row>
    <row r="229" spans="1:27" ht="15.75" customHeight="1">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row>
    <row r="230" spans="1:27" ht="15.75" customHeight="1">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row>
    <row r="231" spans="1:27" ht="15.75" customHeight="1">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row>
    <row r="232" spans="1:27" ht="15.75" customHeight="1">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row>
    <row r="233" spans="1:27" ht="15.75" customHeight="1">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row>
    <row r="234" spans="1:27" ht="15.75" customHeight="1">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row>
    <row r="235" spans="1:27" ht="15.75" customHeight="1">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row>
    <row r="236" spans="1:27" ht="15.75" customHeight="1">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row>
    <row r="237" spans="1:27" ht="15.75" customHeight="1">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row>
    <row r="238" spans="1:27" ht="15.75" customHeight="1">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row>
    <row r="239" spans="1:27" ht="15.75" customHeight="1">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row>
    <row r="240" spans="1:27" ht="15.75" customHeight="1">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row>
    <row r="241" spans="1:27" ht="15.75" customHeight="1">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row>
    <row r="242" spans="1:27" ht="15.75" customHeight="1">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row>
    <row r="243" spans="1:27" ht="15.75" customHeight="1">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row>
    <row r="244" spans="1:27" ht="15.75" customHeight="1">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row>
    <row r="245" spans="1:27" ht="15.75" customHeight="1">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row>
    <row r="246" spans="1:27" ht="15.75" customHeight="1">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row>
    <row r="247" spans="1:27" ht="15.75" customHeight="1"/>
    <row r="248" spans="1:27" ht="15.75" customHeight="1"/>
    <row r="249" spans="1:27" ht="15.75" customHeight="1"/>
    <row r="250" spans="1:27" ht="15.75" customHeight="1"/>
    <row r="251" spans="1:27" ht="15.75" customHeight="1"/>
    <row r="252" spans="1:27" ht="15.75" customHeight="1"/>
    <row r="253" spans="1:27" ht="15.75" customHeight="1"/>
    <row r="254" spans="1:27" ht="15.75" customHeight="1"/>
    <row r="255" spans="1:27" ht="15.75" customHeight="1"/>
    <row r="256" spans="1:27"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2">
    <mergeCell ref="L3:M3"/>
    <mergeCell ref="B13:C13"/>
    <mergeCell ref="L13:M13"/>
    <mergeCell ref="D13:E13"/>
    <mergeCell ref="F13:G13"/>
    <mergeCell ref="H13:I13"/>
    <mergeCell ref="J13:K13"/>
    <mergeCell ref="B3:C3"/>
    <mergeCell ref="D3:E3"/>
    <mergeCell ref="F3:G3"/>
    <mergeCell ref="H3:I3"/>
    <mergeCell ref="J3:K3"/>
  </mergeCells>
  <pageMargins left="0.75" right="0.75" top="1" bottom="1" header="0" footer="0"/>
  <pageSetup paperSize="9"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Z1000"/>
  <sheetViews>
    <sheetView workbookViewId="0">
      <pane xSplit="1" ySplit="4" topLeftCell="B5" activePane="bottomRight" state="frozen"/>
      <selection pane="topRight" activeCell="B1" sqref="B1"/>
      <selection pane="bottomLeft" activeCell="A5" sqref="A5"/>
      <selection pane="bottomRight" activeCell="B5" sqref="B5"/>
    </sheetView>
  </sheetViews>
  <sheetFormatPr defaultColWidth="12.6640625" defaultRowHeight="15" customHeight="1"/>
  <cols>
    <col min="1" max="1" width="28" customWidth="1"/>
    <col min="2" max="13" width="9" customWidth="1"/>
  </cols>
  <sheetData>
    <row r="1" spans="1:26" ht="21.75" customHeight="1">
      <c r="A1" s="1" t="s">
        <v>165</v>
      </c>
      <c r="B1" s="4"/>
      <c r="C1" s="4"/>
      <c r="D1" s="4"/>
      <c r="E1" s="4"/>
      <c r="F1" s="4"/>
      <c r="G1" s="4"/>
      <c r="H1" s="4"/>
      <c r="I1" s="4"/>
      <c r="J1" s="4"/>
      <c r="K1" s="4"/>
      <c r="L1" s="4"/>
      <c r="M1" s="4"/>
      <c r="N1" s="3"/>
      <c r="O1" s="3"/>
      <c r="P1" s="3"/>
      <c r="Q1" s="3"/>
      <c r="R1" s="3"/>
      <c r="S1" s="3"/>
      <c r="T1" s="3"/>
      <c r="U1" s="3"/>
      <c r="V1" s="3"/>
      <c r="W1" s="3"/>
      <c r="X1" s="3"/>
      <c r="Y1" s="3"/>
      <c r="Z1" s="3"/>
    </row>
    <row r="2" spans="1:26" ht="15.75" customHeight="1">
      <c r="A2" s="4"/>
      <c r="B2" s="4"/>
      <c r="C2" s="4"/>
      <c r="D2" s="4"/>
      <c r="E2" s="4"/>
      <c r="F2" s="4"/>
      <c r="G2" s="4"/>
      <c r="H2" s="4"/>
      <c r="I2" s="4"/>
      <c r="J2" s="4"/>
      <c r="K2" s="4"/>
      <c r="L2" s="4"/>
      <c r="M2" s="4"/>
      <c r="N2" s="3"/>
      <c r="O2" s="3"/>
      <c r="P2" s="3"/>
      <c r="Q2" s="3"/>
      <c r="R2" s="3"/>
      <c r="S2" s="3"/>
      <c r="T2" s="3"/>
      <c r="U2" s="3"/>
      <c r="V2" s="3"/>
      <c r="W2" s="3"/>
      <c r="X2" s="3"/>
      <c r="Y2" s="3"/>
      <c r="Z2" s="3"/>
    </row>
    <row r="3" spans="1:26" ht="18" customHeight="1">
      <c r="A3" s="4"/>
      <c r="B3" s="110">
        <v>2020</v>
      </c>
      <c r="C3" s="137"/>
      <c r="D3" s="110">
        <v>2021</v>
      </c>
      <c r="E3" s="111"/>
      <c r="F3" s="110">
        <v>2022</v>
      </c>
      <c r="G3" s="111"/>
      <c r="H3" s="110">
        <v>2023</v>
      </c>
      <c r="I3" s="111"/>
      <c r="J3" s="110">
        <v>2024</v>
      </c>
      <c r="K3" s="111"/>
      <c r="L3" s="110">
        <v>2025</v>
      </c>
      <c r="M3" s="111"/>
      <c r="N3" s="3"/>
      <c r="O3" s="3"/>
      <c r="P3" s="3"/>
      <c r="Q3" s="3"/>
      <c r="R3" s="3"/>
      <c r="S3" s="3"/>
      <c r="T3" s="3"/>
      <c r="U3" s="3"/>
      <c r="V3" s="3"/>
      <c r="W3" s="3"/>
      <c r="X3" s="3"/>
      <c r="Y3" s="3"/>
      <c r="Z3" s="3"/>
    </row>
    <row r="4" spans="1:26" ht="51">
      <c r="A4" s="4"/>
      <c r="B4" s="8" t="s">
        <v>10</v>
      </c>
      <c r="C4" s="8" t="s">
        <v>168</v>
      </c>
      <c r="D4" s="8" t="s">
        <v>10</v>
      </c>
      <c r="E4" s="8" t="s">
        <v>169</v>
      </c>
      <c r="F4" s="8" t="s">
        <v>10</v>
      </c>
      <c r="G4" s="8" t="s">
        <v>170</v>
      </c>
      <c r="H4" s="8" t="s">
        <v>10</v>
      </c>
      <c r="I4" s="8" t="s">
        <v>171</v>
      </c>
      <c r="J4" s="8" t="s">
        <v>10</v>
      </c>
      <c r="K4" s="8" t="s">
        <v>172</v>
      </c>
      <c r="L4" s="8" t="s">
        <v>10</v>
      </c>
      <c r="M4" s="8" t="s">
        <v>173</v>
      </c>
      <c r="N4" s="3"/>
      <c r="O4" s="3"/>
      <c r="P4" s="3"/>
      <c r="Q4" s="3"/>
      <c r="R4" s="3"/>
      <c r="S4" s="3"/>
      <c r="T4" s="3"/>
      <c r="U4" s="3"/>
      <c r="V4" s="3"/>
      <c r="W4" s="3"/>
      <c r="X4" s="3"/>
      <c r="Y4" s="3"/>
      <c r="Z4" s="3"/>
    </row>
    <row r="5" spans="1:26" ht="18" customHeight="1">
      <c r="A5" s="10" t="s">
        <v>174</v>
      </c>
      <c r="B5" s="11">
        <v>2297</v>
      </c>
      <c r="C5" s="13">
        <f t="shared" ref="C5:C7" si="0">B5/174170</f>
        <v>1.3188264339438479E-2</v>
      </c>
      <c r="D5" s="11">
        <v>2166</v>
      </c>
      <c r="E5" s="13">
        <f t="shared" ref="E5:E7" si="1">D5/170724</f>
        <v>1.2687144162507907E-2</v>
      </c>
      <c r="F5" s="11">
        <v>2221</v>
      </c>
      <c r="G5" s="13">
        <f t="shared" ref="G5:G7" si="2">F5/169560</f>
        <v>1.309860816230243E-2</v>
      </c>
      <c r="H5" s="11">
        <v>1939</v>
      </c>
      <c r="I5" s="13">
        <f t="shared" ref="I5:I7" si="3">H5/169106</f>
        <v>1.1466180975246295E-2</v>
      </c>
      <c r="J5" s="11">
        <v>3151</v>
      </c>
      <c r="K5" s="13">
        <f t="shared" ref="K5:K7" si="4">J5/168583</f>
        <v>1.8691089848917149E-2</v>
      </c>
      <c r="L5" s="11">
        <v>2973</v>
      </c>
      <c r="M5" s="13">
        <f t="shared" ref="M5:M7" si="5">L5/168223</f>
        <v>1.7672969807933515E-2</v>
      </c>
      <c r="N5" s="3"/>
      <c r="O5" s="3"/>
      <c r="P5" s="3"/>
      <c r="Q5" s="3"/>
      <c r="R5" s="3"/>
      <c r="S5" s="3"/>
      <c r="T5" s="3"/>
      <c r="U5" s="3"/>
      <c r="V5" s="3"/>
      <c r="W5" s="3"/>
      <c r="X5" s="3"/>
      <c r="Y5" s="3"/>
      <c r="Z5" s="3"/>
    </row>
    <row r="6" spans="1:26" ht="18" customHeight="1">
      <c r="A6" s="10" t="s">
        <v>179</v>
      </c>
      <c r="B6" s="18">
        <v>114</v>
      </c>
      <c r="C6" s="20">
        <f t="shared" si="0"/>
        <v>6.5453292759947183E-4</v>
      </c>
      <c r="D6" s="18">
        <v>125</v>
      </c>
      <c r="E6" s="20">
        <f t="shared" si="1"/>
        <v>7.3217590965535013E-4</v>
      </c>
      <c r="F6" s="18">
        <v>133</v>
      </c>
      <c r="G6" s="20">
        <f t="shared" si="2"/>
        <v>7.8438310922387359E-4</v>
      </c>
      <c r="H6" s="18">
        <v>130</v>
      </c>
      <c r="I6" s="20">
        <f t="shared" si="3"/>
        <v>7.6874859555545042E-4</v>
      </c>
      <c r="J6" s="18">
        <v>126</v>
      </c>
      <c r="K6" s="20">
        <f t="shared" si="4"/>
        <v>7.4740632210839762E-4</v>
      </c>
      <c r="L6" s="18">
        <v>115</v>
      </c>
      <c r="M6" s="20">
        <f t="shared" si="5"/>
        <v>6.8361639014879062E-4</v>
      </c>
      <c r="N6" s="3"/>
      <c r="O6" s="3"/>
      <c r="P6" s="3"/>
      <c r="Q6" s="3"/>
      <c r="R6" s="3"/>
      <c r="S6" s="3"/>
      <c r="T6" s="3"/>
      <c r="U6" s="3"/>
      <c r="V6" s="3"/>
      <c r="W6" s="3"/>
      <c r="X6" s="3"/>
      <c r="Y6" s="3"/>
      <c r="Z6" s="3"/>
    </row>
    <row r="7" spans="1:26" ht="18" customHeight="1">
      <c r="A7" s="10" t="s">
        <v>181</v>
      </c>
      <c r="B7" s="11">
        <v>2183</v>
      </c>
      <c r="C7" s="13">
        <f t="shared" si="0"/>
        <v>1.2533731411839008E-2</v>
      </c>
      <c r="D7" s="11">
        <v>2041</v>
      </c>
      <c r="E7" s="13">
        <f t="shared" si="1"/>
        <v>1.1954968252852558E-2</v>
      </c>
      <c r="F7" s="11">
        <v>2088</v>
      </c>
      <c r="G7" s="13">
        <f t="shared" si="2"/>
        <v>1.2314225053078557E-2</v>
      </c>
      <c r="H7" s="11">
        <v>1809</v>
      </c>
      <c r="I7" s="13">
        <f t="shared" si="3"/>
        <v>1.0697432379690845E-2</v>
      </c>
      <c r="J7" s="11">
        <v>3025</v>
      </c>
      <c r="K7" s="13">
        <f t="shared" si="4"/>
        <v>1.7943683526808751E-2</v>
      </c>
      <c r="L7" s="11">
        <v>2858</v>
      </c>
      <c r="M7" s="13">
        <f t="shared" si="5"/>
        <v>1.6989353417784726E-2</v>
      </c>
      <c r="N7" s="3"/>
      <c r="O7" s="3"/>
      <c r="P7" s="3"/>
      <c r="Q7" s="3"/>
      <c r="R7" s="3"/>
      <c r="S7" s="3"/>
      <c r="T7" s="3"/>
      <c r="U7" s="3"/>
      <c r="V7" s="3"/>
      <c r="W7" s="3"/>
      <c r="X7" s="3"/>
      <c r="Y7" s="3"/>
      <c r="Z7" s="3"/>
    </row>
    <row r="8" spans="1:26" ht="15.75" customHeight="1">
      <c r="A8" s="16" t="s">
        <v>31</v>
      </c>
      <c r="B8" s="4"/>
      <c r="C8" s="4"/>
      <c r="D8" s="4"/>
      <c r="E8" s="4"/>
      <c r="F8" s="4"/>
      <c r="G8" s="4"/>
      <c r="H8" s="4"/>
      <c r="I8" s="4"/>
      <c r="J8" s="4"/>
      <c r="K8" s="4"/>
      <c r="L8" s="4"/>
      <c r="M8" s="4"/>
      <c r="N8" s="3"/>
      <c r="O8" s="3"/>
      <c r="P8" s="3"/>
      <c r="Q8" s="3"/>
      <c r="R8" s="3"/>
      <c r="S8" s="3"/>
      <c r="T8" s="3"/>
      <c r="U8" s="3"/>
      <c r="V8" s="3"/>
      <c r="W8" s="3"/>
      <c r="X8" s="3"/>
      <c r="Y8" s="3"/>
      <c r="Z8" s="3"/>
    </row>
    <row r="9" spans="1:26" ht="15.75" customHeight="1">
      <c r="A9" s="16"/>
      <c r="B9" s="16"/>
      <c r="C9" s="16"/>
      <c r="D9" s="16"/>
      <c r="E9" s="16"/>
      <c r="F9" s="16"/>
      <c r="G9" s="16"/>
      <c r="H9" s="16"/>
      <c r="I9" s="16"/>
      <c r="J9" s="16"/>
      <c r="K9" s="16"/>
      <c r="L9" s="16"/>
      <c r="M9" s="16"/>
      <c r="N9" s="3"/>
      <c r="O9" s="3"/>
      <c r="P9" s="3"/>
      <c r="Q9" s="3"/>
      <c r="R9" s="3"/>
      <c r="S9" s="3"/>
      <c r="T9" s="3"/>
      <c r="U9" s="3"/>
      <c r="V9" s="3"/>
      <c r="W9" s="3"/>
      <c r="X9" s="3"/>
      <c r="Y9" s="3"/>
      <c r="Z9" s="3"/>
    </row>
    <row r="10" spans="1:26" ht="15.75" customHeight="1">
      <c r="A10" s="3"/>
      <c r="B10" s="3"/>
      <c r="C10" s="3"/>
      <c r="D10" s="3"/>
      <c r="E10" s="3"/>
      <c r="F10" s="3"/>
      <c r="G10" s="3"/>
      <c r="H10" s="3"/>
      <c r="I10" s="3"/>
      <c r="J10" s="3"/>
      <c r="K10" s="3"/>
      <c r="L10" s="3"/>
      <c r="M10" s="3"/>
      <c r="N10" s="3"/>
      <c r="O10" s="3"/>
      <c r="P10" s="3"/>
      <c r="Q10" s="3"/>
      <c r="R10" s="3"/>
      <c r="S10" s="3"/>
      <c r="T10" s="3"/>
      <c r="U10" s="3"/>
      <c r="V10" s="3"/>
      <c r="W10" s="3"/>
      <c r="X10" s="3"/>
      <c r="Y10" s="3"/>
      <c r="Z10" s="3"/>
    </row>
    <row r="11" spans="1:26" ht="15.75" customHeight="1">
      <c r="A11" s="3"/>
      <c r="B11" s="3"/>
      <c r="C11" s="3"/>
      <c r="D11" s="3"/>
      <c r="E11" s="3"/>
      <c r="F11" s="3"/>
      <c r="G11" s="3"/>
      <c r="H11" s="3"/>
      <c r="I11" s="3"/>
      <c r="J11" s="3"/>
      <c r="K11" s="3"/>
      <c r="L11" s="3"/>
      <c r="M11" s="3"/>
      <c r="N11" s="3"/>
      <c r="O11" s="3"/>
      <c r="P11" s="3"/>
      <c r="Q11" s="3"/>
      <c r="R11" s="3"/>
      <c r="S11" s="3"/>
      <c r="T11" s="3"/>
      <c r="U11" s="3"/>
      <c r="V11" s="3"/>
      <c r="W11" s="3"/>
      <c r="X11" s="3"/>
      <c r="Y11" s="3"/>
      <c r="Z11" s="3"/>
    </row>
    <row r="12" spans="1:26" ht="15.75" customHeight="1">
      <c r="A12" s="3"/>
      <c r="B12" s="3"/>
      <c r="C12" s="3"/>
      <c r="D12" s="3"/>
      <c r="E12" s="3"/>
      <c r="F12" s="3"/>
      <c r="G12" s="3"/>
      <c r="H12" s="3"/>
      <c r="I12" s="3"/>
      <c r="J12" s="3"/>
      <c r="K12" s="3"/>
      <c r="L12" s="3"/>
      <c r="M12" s="3"/>
      <c r="N12" s="3"/>
      <c r="O12" s="3"/>
      <c r="P12" s="3"/>
      <c r="Q12" s="3"/>
      <c r="R12" s="3"/>
      <c r="S12" s="3"/>
      <c r="T12" s="3"/>
      <c r="U12" s="3"/>
      <c r="V12" s="3"/>
      <c r="W12" s="3"/>
      <c r="X12" s="3"/>
      <c r="Y12" s="3"/>
      <c r="Z12" s="3"/>
    </row>
    <row r="13" spans="1:26" ht="15.75" customHeight="1">
      <c r="A13" s="3"/>
      <c r="B13" s="3"/>
      <c r="C13" s="3"/>
      <c r="D13" s="3"/>
      <c r="E13" s="3"/>
      <c r="F13" s="3"/>
      <c r="G13" s="3"/>
      <c r="H13" s="3"/>
      <c r="I13" s="3"/>
      <c r="J13" s="3"/>
      <c r="K13" s="3"/>
      <c r="L13" s="3"/>
      <c r="M13" s="3"/>
      <c r="N13" s="3"/>
      <c r="O13" s="3"/>
      <c r="P13" s="3"/>
      <c r="Q13" s="3"/>
      <c r="R13" s="3"/>
      <c r="S13" s="3"/>
      <c r="T13" s="3"/>
      <c r="U13" s="3"/>
      <c r="V13" s="3"/>
      <c r="W13" s="3"/>
      <c r="X13" s="3"/>
      <c r="Y13" s="3"/>
      <c r="Z13" s="3"/>
    </row>
    <row r="14" spans="1:26" ht="15.75" customHeight="1">
      <c r="A14" s="3"/>
      <c r="B14" s="3"/>
      <c r="C14" s="3"/>
      <c r="D14" s="3"/>
      <c r="E14" s="3"/>
      <c r="F14" s="3"/>
      <c r="G14" s="3"/>
      <c r="H14" s="3"/>
      <c r="I14" s="3"/>
      <c r="J14" s="3"/>
      <c r="K14" s="3"/>
      <c r="L14" s="3"/>
      <c r="M14" s="3"/>
      <c r="N14" s="3"/>
      <c r="O14" s="3"/>
      <c r="P14" s="3"/>
      <c r="Q14" s="3"/>
      <c r="R14" s="3"/>
      <c r="S14" s="3"/>
      <c r="T14" s="3"/>
      <c r="U14" s="3"/>
      <c r="V14" s="3"/>
      <c r="W14" s="3"/>
      <c r="X14" s="3"/>
      <c r="Y14" s="3"/>
      <c r="Z14" s="3"/>
    </row>
    <row r="15" spans="1:26" ht="15.75" customHeight="1">
      <c r="A15" s="3"/>
      <c r="B15" s="3"/>
      <c r="C15" s="3"/>
      <c r="D15" s="3"/>
      <c r="E15" s="3"/>
      <c r="F15" s="3"/>
      <c r="G15" s="3"/>
      <c r="H15" s="3"/>
      <c r="I15" s="3"/>
      <c r="J15" s="3"/>
      <c r="K15" s="3"/>
      <c r="L15" s="3"/>
      <c r="M15" s="3"/>
      <c r="N15" s="3"/>
      <c r="O15" s="3"/>
      <c r="P15" s="3"/>
      <c r="Q15" s="3"/>
      <c r="R15" s="3"/>
      <c r="S15" s="3"/>
      <c r="T15" s="3"/>
      <c r="U15" s="3"/>
      <c r="V15" s="3"/>
      <c r="W15" s="3"/>
      <c r="X15" s="3"/>
      <c r="Y15" s="3"/>
      <c r="Z15" s="3"/>
    </row>
    <row r="16" spans="1:26" ht="15.75" customHeight="1">
      <c r="A16" s="3"/>
      <c r="B16" s="3"/>
      <c r="C16" s="3"/>
      <c r="D16" s="3"/>
      <c r="E16" s="3"/>
      <c r="F16" s="3"/>
      <c r="G16" s="3"/>
      <c r="H16" s="3"/>
      <c r="I16" s="3"/>
      <c r="J16" s="3"/>
      <c r="K16" s="3"/>
      <c r="L16" s="3"/>
      <c r="M16" s="3"/>
      <c r="N16" s="3"/>
      <c r="O16" s="3"/>
      <c r="P16" s="3"/>
      <c r="Q16" s="3"/>
      <c r="R16" s="3"/>
      <c r="S16" s="3"/>
      <c r="T16" s="3"/>
      <c r="U16" s="3"/>
      <c r="V16" s="3"/>
      <c r="W16" s="3"/>
      <c r="X16" s="3"/>
      <c r="Y16" s="3"/>
      <c r="Z16" s="3"/>
    </row>
    <row r="17" spans="1:26" ht="15.75" customHeight="1">
      <c r="A17" s="3"/>
      <c r="B17" s="3"/>
      <c r="C17" s="3"/>
      <c r="D17" s="3"/>
      <c r="E17" s="3"/>
      <c r="F17" s="3"/>
      <c r="G17" s="3"/>
      <c r="H17" s="3"/>
      <c r="I17" s="3"/>
      <c r="J17" s="3"/>
      <c r="K17" s="3"/>
      <c r="L17" s="3"/>
      <c r="M17" s="3"/>
      <c r="N17" s="3"/>
      <c r="O17" s="3"/>
      <c r="P17" s="3"/>
      <c r="Q17" s="3"/>
      <c r="R17" s="3"/>
      <c r="S17" s="3"/>
      <c r="T17" s="3"/>
      <c r="U17" s="3"/>
      <c r="V17" s="3"/>
      <c r="W17" s="3"/>
      <c r="X17" s="3"/>
      <c r="Y17" s="3"/>
      <c r="Z17" s="3"/>
    </row>
    <row r="18" spans="1:26" ht="15.75" customHeight="1">
      <c r="A18" s="3"/>
      <c r="B18" s="3"/>
      <c r="C18" s="3"/>
      <c r="D18" s="3"/>
      <c r="E18" s="3"/>
      <c r="F18" s="3"/>
      <c r="G18" s="3"/>
      <c r="H18" s="3"/>
      <c r="I18" s="3"/>
      <c r="J18" s="3"/>
      <c r="K18" s="3"/>
      <c r="L18" s="3"/>
      <c r="M18" s="3"/>
      <c r="N18" s="3"/>
      <c r="O18" s="3"/>
      <c r="P18" s="3"/>
      <c r="Q18" s="3"/>
      <c r="R18" s="3"/>
      <c r="S18" s="3"/>
      <c r="T18" s="3"/>
      <c r="U18" s="3"/>
      <c r="V18" s="3"/>
      <c r="W18" s="3"/>
      <c r="X18" s="3"/>
      <c r="Y18" s="3"/>
      <c r="Z18" s="3"/>
    </row>
    <row r="19" spans="1:26" ht="15.75" customHeight="1">
      <c r="A19" s="3"/>
      <c r="B19" s="3"/>
      <c r="C19" s="3"/>
      <c r="D19" s="3"/>
      <c r="E19" s="3"/>
      <c r="F19" s="3"/>
      <c r="G19" s="3"/>
      <c r="H19" s="3"/>
      <c r="I19" s="3"/>
      <c r="J19" s="3"/>
      <c r="K19" s="3"/>
      <c r="L19" s="3"/>
      <c r="M19" s="3"/>
      <c r="N19" s="3"/>
      <c r="O19" s="3"/>
      <c r="P19" s="3"/>
      <c r="Q19" s="3"/>
      <c r="R19" s="3"/>
      <c r="S19" s="3"/>
      <c r="T19" s="3"/>
      <c r="U19" s="3"/>
      <c r="V19" s="3"/>
      <c r="W19" s="3"/>
      <c r="X19" s="3"/>
      <c r="Y19" s="3"/>
      <c r="Z19" s="3"/>
    </row>
    <row r="20" spans="1:26" ht="15.75" customHeight="1">
      <c r="A20" s="3"/>
      <c r="B20" s="3"/>
      <c r="C20" s="3"/>
      <c r="D20" s="3"/>
      <c r="E20" s="3"/>
      <c r="F20" s="3"/>
      <c r="G20" s="3"/>
      <c r="H20" s="3"/>
      <c r="I20" s="3"/>
      <c r="J20" s="3"/>
      <c r="K20" s="3"/>
      <c r="L20" s="3"/>
      <c r="M20" s="3"/>
      <c r="N20" s="3"/>
      <c r="O20" s="3"/>
      <c r="P20" s="3"/>
      <c r="Q20" s="3"/>
      <c r="R20" s="3"/>
      <c r="S20" s="3"/>
      <c r="T20" s="3"/>
      <c r="U20" s="3"/>
      <c r="V20" s="3"/>
      <c r="W20" s="3"/>
      <c r="X20" s="3"/>
      <c r="Y20" s="3"/>
      <c r="Z20" s="3"/>
    </row>
    <row r="21" spans="1:26" ht="15.75" customHeight="1">
      <c r="A21" s="3"/>
      <c r="B21" s="3"/>
      <c r="C21" s="3"/>
      <c r="D21" s="3"/>
      <c r="E21" s="3"/>
      <c r="F21" s="3"/>
      <c r="G21" s="3"/>
      <c r="H21" s="3"/>
      <c r="I21" s="3"/>
      <c r="J21" s="3"/>
      <c r="K21" s="3"/>
      <c r="L21" s="3"/>
      <c r="M21" s="3"/>
      <c r="N21" s="3"/>
      <c r="O21" s="3"/>
      <c r="P21" s="3"/>
      <c r="Q21" s="3"/>
      <c r="R21" s="3"/>
      <c r="S21" s="3"/>
      <c r="T21" s="3"/>
      <c r="U21" s="3"/>
      <c r="V21" s="3"/>
      <c r="W21" s="3"/>
      <c r="X21" s="3"/>
      <c r="Y21" s="3"/>
      <c r="Z21" s="3"/>
    </row>
    <row r="22" spans="1:26" ht="15.75" customHeight="1">
      <c r="A22" s="3"/>
      <c r="B22" s="3"/>
      <c r="C22" s="3"/>
      <c r="D22" s="3"/>
      <c r="E22" s="3"/>
      <c r="F22" s="3"/>
      <c r="G22" s="3"/>
      <c r="H22" s="3"/>
      <c r="I22" s="3"/>
      <c r="J22" s="3"/>
      <c r="K22" s="3"/>
      <c r="L22" s="3"/>
      <c r="M22" s="3"/>
      <c r="N22" s="3"/>
      <c r="O22" s="3"/>
      <c r="P22" s="3"/>
      <c r="Q22" s="3"/>
      <c r="R22" s="3"/>
      <c r="S22" s="3"/>
      <c r="T22" s="3"/>
      <c r="U22" s="3"/>
      <c r="V22" s="3"/>
      <c r="W22" s="3"/>
      <c r="X22" s="3"/>
      <c r="Y22" s="3"/>
      <c r="Z22" s="3"/>
    </row>
    <row r="23" spans="1:26" ht="15.75" customHeight="1">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ht="15.75" customHeight="1">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ht="15.75" customHeight="1">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ht="15.75" customHeight="1">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ht="15.75" customHeight="1">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ht="15.75" customHeight="1">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ht="15.75" customHeight="1">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ht="15.75" customHeight="1">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ht="15.75" customHeight="1">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ht="15.75" customHeight="1">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ht="15.75" customHeight="1">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ht="15.75" customHeight="1">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ht="15.75" customHeight="1">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ht="15.75" customHeight="1">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ht="15.75" customHeight="1">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ht="15.75" customHeight="1">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ht="15.75" customHeight="1">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ht="15.75" customHeight="1">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ht="15.75" customHeight="1">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ht="15.75" customHeight="1">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ht="15.75" customHeight="1">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ht="15.75" customHeight="1">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ht="15.75" customHeight="1">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ht="15.75" customHeight="1">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ht="15.75" customHeight="1">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ht="15.75" customHeight="1">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ht="15.75" customHeight="1">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ht="15.75" customHeight="1">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ht="15.75" customHeight="1">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ht="15.75" customHeight="1">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ht="15.75" customHeight="1">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ht="15.75" customHeight="1">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ht="15.75" customHeight="1">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ht="15.75" customHeight="1">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ht="15.75" customHeight="1">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ht="15.75" customHeight="1">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ht="15.75" customHeight="1">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ht="15.75" customHeight="1">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ht="15.75" customHeight="1">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ht="15.75" customHeight="1">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ht="15.75" customHeight="1">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ht="15.75" customHeight="1">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ht="15.75" customHeight="1">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ht="15.75" customHeight="1">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ht="15.75" customHeight="1">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ht="15.75" customHeight="1">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ht="15.75" customHeight="1">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ht="15.75" customHeight="1">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ht="15.75" customHeight="1">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ht="15.75" customHeight="1">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ht="15.75" customHeight="1">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ht="15.75" customHeight="1">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ht="15.75" customHeight="1">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ht="15.75" customHeight="1">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ht="15.75" customHeight="1">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ht="15.75" customHeight="1">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ht="15.75" customHeight="1">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ht="15.75" customHeight="1">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ht="15.75" customHeight="1">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ht="15.75" customHeight="1">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ht="15.75" customHeight="1">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ht="15.75" customHeight="1">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ht="15.75" customHeight="1">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ht="15.75" customHeight="1">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ht="15.75" customHeight="1">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ht="15.75" customHeight="1">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ht="15.75" customHeight="1">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ht="15.75" customHeight="1">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ht="15.75" customHeight="1">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ht="15.75" customHeight="1">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ht="15.75" customHeight="1">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ht="15.75" customHeight="1">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ht="15.75" customHeight="1">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ht="15.75" customHeight="1">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ht="15.75" customHeight="1">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ht="15.75" customHeight="1">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ht="15.75" customHeight="1">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ht="15.7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5.7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5.7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5.7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5.7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5.7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5.7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5.7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5.7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5.7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5.7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5.7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5.7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5.7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5.7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5.7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5.7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5.7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5.7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5.7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5.7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5.7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5.7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5.7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5.7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5.7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5.7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5.7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5.7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5.7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5.7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5.7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5.7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5.7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5.7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5.7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5.7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5.7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5.7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5.7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5.7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5.7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5.7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5.7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5.7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5.7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5.7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5.7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5.7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5.7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5.7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5.7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5.7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5.7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5.7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5.7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5.7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5.7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5.7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5.7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5.7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5.7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5.7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5.7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5.7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5.7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5.7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5.7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5.7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5.7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5.7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5.7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5.7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5.7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5.7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5.7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5.7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5.7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5.7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5.7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5.7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5.7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5.7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5.7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5.7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5.7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5.7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5.7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5.7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5.7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5.7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5.7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5.7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5.7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5.7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5.7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5.7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5.7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5.7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5.7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5.7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5.7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5.7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5.7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5.7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5.7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5.7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5.7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5.7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5.7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5.7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5.7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5.7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5.7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5.7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5.7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5.7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5.7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5.7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5.7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5.7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5.75" customHeight="1"/>
    <row r="222" spans="1:26" ht="15.75" customHeight="1"/>
    <row r="223" spans="1:26" ht="15.75" customHeight="1"/>
    <row r="224" spans="1:26"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
    <mergeCell ref="L3:M3"/>
    <mergeCell ref="B3:C3"/>
    <mergeCell ref="D3:E3"/>
    <mergeCell ref="F3:G3"/>
    <mergeCell ref="H3:I3"/>
    <mergeCell ref="J3:K3"/>
  </mergeCells>
  <pageMargins left="0.75" right="0.75" top="1" bottom="1" header="0" footer="0"/>
  <pageSetup paperSize="9"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1000"/>
  <sheetViews>
    <sheetView workbookViewId="0"/>
  </sheetViews>
  <sheetFormatPr defaultColWidth="12.6640625" defaultRowHeight="15" customHeight="1"/>
  <cols>
    <col min="1" max="1" width="11.77734375" customWidth="1"/>
    <col min="2" max="3" width="9" customWidth="1"/>
    <col min="4" max="4" width="7.77734375" customWidth="1"/>
    <col min="5" max="8" width="9" customWidth="1"/>
  </cols>
  <sheetData>
    <row r="1" spans="1:26" ht="21.75" customHeight="1">
      <c r="A1" s="1" t="s">
        <v>175</v>
      </c>
      <c r="B1" s="2"/>
      <c r="C1" s="2"/>
      <c r="D1" s="2"/>
      <c r="E1" s="2"/>
      <c r="F1" s="2"/>
      <c r="G1" s="2"/>
      <c r="H1" s="2"/>
      <c r="I1" s="3"/>
      <c r="J1" s="3"/>
      <c r="K1" s="3"/>
      <c r="L1" s="3"/>
      <c r="M1" s="3"/>
      <c r="N1" s="3"/>
      <c r="O1" s="3"/>
      <c r="P1" s="3"/>
      <c r="Q1" s="3"/>
      <c r="R1" s="3"/>
      <c r="S1" s="3"/>
      <c r="T1" s="3"/>
      <c r="U1" s="3"/>
      <c r="V1" s="3"/>
      <c r="W1" s="3"/>
      <c r="X1" s="3"/>
      <c r="Y1" s="3"/>
      <c r="Z1" s="3"/>
    </row>
    <row r="2" spans="1:26" ht="18" customHeight="1">
      <c r="A2" s="14"/>
      <c r="B2" s="10">
        <v>2019</v>
      </c>
      <c r="C2" s="10">
        <v>2020</v>
      </c>
      <c r="D2" s="10">
        <v>2021</v>
      </c>
      <c r="E2" s="10">
        <v>2022</v>
      </c>
      <c r="F2" s="10">
        <v>2023</v>
      </c>
      <c r="G2" s="10">
        <v>2024</v>
      </c>
      <c r="H2" s="10">
        <v>2025</v>
      </c>
      <c r="I2" s="3"/>
      <c r="J2" s="3"/>
      <c r="K2" s="3"/>
      <c r="L2" s="3"/>
      <c r="M2" s="3"/>
      <c r="N2" s="3"/>
      <c r="O2" s="3"/>
      <c r="P2" s="3"/>
      <c r="Q2" s="3"/>
      <c r="R2" s="3"/>
      <c r="S2" s="3"/>
      <c r="T2" s="3"/>
      <c r="U2" s="3"/>
      <c r="V2" s="3"/>
      <c r="W2" s="3"/>
      <c r="X2" s="3"/>
      <c r="Y2" s="3"/>
      <c r="Z2" s="3"/>
    </row>
    <row r="3" spans="1:26" ht="34.5" customHeight="1">
      <c r="A3" s="10" t="s">
        <v>177</v>
      </c>
      <c r="B3" s="22">
        <v>87</v>
      </c>
      <c r="C3" s="22">
        <v>92</v>
      </c>
      <c r="D3" s="22">
        <v>144</v>
      </c>
      <c r="E3" s="22">
        <v>161</v>
      </c>
      <c r="F3" s="22">
        <v>141</v>
      </c>
      <c r="G3" s="22">
        <v>146</v>
      </c>
      <c r="H3" s="22">
        <v>180</v>
      </c>
      <c r="I3" s="3"/>
      <c r="J3" s="3"/>
      <c r="K3" s="3"/>
      <c r="L3" s="3"/>
      <c r="M3" s="3"/>
      <c r="N3" s="3"/>
      <c r="O3" s="3"/>
      <c r="P3" s="3"/>
      <c r="Q3" s="3"/>
      <c r="R3" s="3"/>
      <c r="S3" s="3"/>
      <c r="T3" s="3"/>
      <c r="U3" s="3"/>
      <c r="V3" s="3"/>
      <c r="W3" s="3"/>
      <c r="X3" s="3"/>
      <c r="Y3" s="3"/>
      <c r="Z3" s="3"/>
    </row>
    <row r="4" spans="1:26" ht="32.25" customHeight="1">
      <c r="A4" s="10" t="s">
        <v>178</v>
      </c>
      <c r="B4" s="14" t="s">
        <v>135</v>
      </c>
      <c r="C4" s="79">
        <v>0.06</v>
      </c>
      <c r="D4" s="79">
        <v>0.56999999999999995</v>
      </c>
      <c r="E4" s="79">
        <f t="shared" ref="E4:H4" si="0">(E3-D3)/D3</f>
        <v>0.11805555555555555</v>
      </c>
      <c r="F4" s="79">
        <f t="shared" si="0"/>
        <v>-0.12422360248447205</v>
      </c>
      <c r="G4" s="79">
        <f t="shared" si="0"/>
        <v>3.5460992907801421E-2</v>
      </c>
      <c r="H4" s="79">
        <f t="shared" si="0"/>
        <v>0.23287671232876711</v>
      </c>
      <c r="I4" s="3"/>
      <c r="J4" s="3"/>
      <c r="K4" s="3"/>
      <c r="L4" s="3"/>
      <c r="M4" s="3"/>
      <c r="N4" s="3"/>
      <c r="O4" s="3"/>
      <c r="P4" s="3"/>
      <c r="Q4" s="3"/>
      <c r="R4" s="3"/>
      <c r="S4" s="3"/>
      <c r="T4" s="3"/>
      <c r="U4" s="3"/>
      <c r="V4" s="3"/>
      <c r="W4" s="3"/>
      <c r="X4" s="3"/>
      <c r="Y4" s="3"/>
      <c r="Z4" s="3"/>
    </row>
    <row r="5" spans="1:26" ht="13.8">
      <c r="A5" s="16" t="s">
        <v>183</v>
      </c>
      <c r="B5" s="16"/>
      <c r="C5" s="16"/>
      <c r="D5" s="16"/>
      <c r="E5" s="16"/>
      <c r="F5" s="16"/>
      <c r="G5" s="16"/>
      <c r="H5" s="16"/>
      <c r="I5" s="3"/>
      <c r="J5" s="3"/>
      <c r="K5" s="3"/>
      <c r="L5" s="3"/>
      <c r="M5" s="3"/>
      <c r="N5" s="3"/>
      <c r="O5" s="3"/>
      <c r="P5" s="3"/>
      <c r="Q5" s="3"/>
      <c r="R5" s="3"/>
      <c r="S5" s="3"/>
      <c r="T5" s="3"/>
      <c r="U5" s="3"/>
      <c r="V5" s="3"/>
      <c r="W5" s="3"/>
      <c r="X5" s="3"/>
      <c r="Y5" s="3"/>
      <c r="Z5" s="3"/>
    </row>
    <row r="6" spans="1:26" ht="13.8">
      <c r="A6" s="2"/>
      <c r="B6" s="2"/>
      <c r="C6" s="2"/>
      <c r="D6" s="2"/>
      <c r="E6" s="2"/>
      <c r="F6" s="2"/>
      <c r="G6" s="2"/>
      <c r="H6" s="2"/>
      <c r="I6" s="3"/>
      <c r="J6" s="3"/>
      <c r="K6" s="3"/>
      <c r="L6" s="3"/>
      <c r="M6" s="3"/>
      <c r="N6" s="3"/>
      <c r="O6" s="3"/>
      <c r="P6" s="3"/>
      <c r="Q6" s="3"/>
      <c r="R6" s="3"/>
      <c r="S6" s="3"/>
      <c r="T6" s="3"/>
      <c r="U6" s="3"/>
      <c r="V6" s="3"/>
      <c r="W6" s="3"/>
      <c r="X6" s="3"/>
      <c r="Y6" s="3"/>
      <c r="Z6" s="3"/>
    </row>
    <row r="7" spans="1:26" ht="21.75" customHeight="1">
      <c r="A7" s="1" t="s">
        <v>185</v>
      </c>
      <c r="B7" s="2"/>
      <c r="C7" s="2"/>
      <c r="D7" s="2"/>
      <c r="E7" s="2"/>
      <c r="F7" s="2"/>
      <c r="G7" s="2"/>
      <c r="H7" s="2"/>
      <c r="I7" s="3"/>
      <c r="J7" s="3"/>
      <c r="K7" s="3"/>
      <c r="L7" s="3"/>
      <c r="M7" s="3"/>
      <c r="N7" s="3"/>
      <c r="O7" s="3"/>
      <c r="P7" s="3"/>
      <c r="Q7" s="3"/>
      <c r="R7" s="3"/>
      <c r="S7" s="3"/>
      <c r="T7" s="3"/>
      <c r="U7" s="3"/>
      <c r="V7" s="3"/>
      <c r="W7" s="3"/>
      <c r="X7" s="3"/>
      <c r="Y7" s="3"/>
      <c r="Z7" s="3"/>
    </row>
    <row r="8" spans="1:26" ht="18" customHeight="1">
      <c r="A8" s="2"/>
      <c r="B8" s="138" t="s">
        <v>42</v>
      </c>
      <c r="C8" s="116"/>
      <c r="D8" s="138" t="s">
        <v>50</v>
      </c>
      <c r="E8" s="116"/>
      <c r="F8" s="138" t="s">
        <v>77</v>
      </c>
      <c r="G8" s="116"/>
      <c r="H8" s="2"/>
      <c r="I8" s="3"/>
      <c r="J8" s="3"/>
      <c r="K8" s="3"/>
      <c r="L8" s="3"/>
      <c r="M8" s="3"/>
      <c r="N8" s="3"/>
      <c r="O8" s="3"/>
      <c r="P8" s="3"/>
      <c r="Q8" s="3"/>
      <c r="R8" s="3"/>
      <c r="S8" s="3"/>
      <c r="T8" s="3"/>
      <c r="U8" s="3"/>
      <c r="V8" s="3"/>
      <c r="W8" s="3"/>
      <c r="X8" s="3"/>
      <c r="Y8" s="3"/>
      <c r="Z8" s="3"/>
    </row>
    <row r="9" spans="1:26" ht="18" customHeight="1">
      <c r="A9" s="2"/>
      <c r="B9" s="80" t="s">
        <v>10</v>
      </c>
      <c r="C9" s="80" t="s">
        <v>92</v>
      </c>
      <c r="D9" s="80" t="s">
        <v>10</v>
      </c>
      <c r="E9" s="80" t="s">
        <v>92</v>
      </c>
      <c r="F9" s="80" t="s">
        <v>10</v>
      </c>
      <c r="G9" s="80" t="s">
        <v>92</v>
      </c>
      <c r="H9" s="2"/>
      <c r="I9" s="3"/>
      <c r="J9" s="3"/>
      <c r="K9" s="3"/>
      <c r="L9" s="3"/>
      <c r="M9" s="3"/>
      <c r="N9" s="3"/>
      <c r="O9" s="3"/>
      <c r="P9" s="3"/>
      <c r="Q9" s="3"/>
      <c r="R9" s="3"/>
      <c r="S9" s="3"/>
      <c r="T9" s="3"/>
      <c r="U9" s="3"/>
      <c r="V9" s="3"/>
      <c r="W9" s="3"/>
      <c r="X9" s="3"/>
      <c r="Y9" s="3"/>
      <c r="Z9" s="3"/>
    </row>
    <row r="10" spans="1:26" ht="18" customHeight="1">
      <c r="A10" s="10">
        <v>2022</v>
      </c>
      <c r="B10" s="14">
        <v>46</v>
      </c>
      <c r="C10" s="13">
        <f t="shared" ref="C10:C13" si="1">B10/$F10</f>
        <v>0.2857142857142857</v>
      </c>
      <c r="D10" s="14">
        <v>115</v>
      </c>
      <c r="E10" s="13">
        <f t="shared" ref="E10:E13" si="2">D10/$F10</f>
        <v>0.7142857142857143</v>
      </c>
      <c r="F10" s="14">
        <f t="shared" ref="F10:F12" si="3">SUM(B10,D10)</f>
        <v>161</v>
      </c>
      <c r="G10" s="13">
        <f t="shared" ref="G10:G13" si="4">F10/$F10</f>
        <v>1</v>
      </c>
      <c r="H10" s="51"/>
      <c r="I10" s="3"/>
      <c r="J10" s="3"/>
      <c r="K10" s="3"/>
      <c r="L10" s="3"/>
      <c r="M10" s="3"/>
      <c r="N10" s="3"/>
      <c r="O10" s="3"/>
      <c r="P10" s="3"/>
      <c r="Q10" s="3"/>
      <c r="R10" s="3"/>
      <c r="S10" s="3"/>
      <c r="T10" s="3"/>
      <c r="U10" s="3"/>
      <c r="V10" s="3"/>
      <c r="W10" s="3"/>
      <c r="X10" s="3"/>
      <c r="Y10" s="3"/>
      <c r="Z10" s="3"/>
    </row>
    <row r="11" spans="1:26" ht="18" customHeight="1">
      <c r="A11" s="10">
        <v>2023</v>
      </c>
      <c r="B11" s="22">
        <v>45</v>
      </c>
      <c r="C11" s="20">
        <f t="shared" si="1"/>
        <v>0.31914893617021278</v>
      </c>
      <c r="D11" s="22">
        <v>96</v>
      </c>
      <c r="E11" s="20">
        <f t="shared" si="2"/>
        <v>0.68085106382978722</v>
      </c>
      <c r="F11" s="22">
        <f t="shared" si="3"/>
        <v>141</v>
      </c>
      <c r="G11" s="20">
        <f t="shared" si="4"/>
        <v>1</v>
      </c>
      <c r="H11" s="51"/>
      <c r="I11" s="3"/>
      <c r="J11" s="3"/>
      <c r="K11" s="3"/>
      <c r="L11" s="3"/>
      <c r="M11" s="3"/>
      <c r="N11" s="3"/>
      <c r="O11" s="3"/>
      <c r="P11" s="3"/>
      <c r="Q11" s="3"/>
      <c r="R11" s="3"/>
      <c r="S11" s="3"/>
      <c r="T11" s="3"/>
      <c r="U11" s="3"/>
      <c r="V11" s="3"/>
      <c r="W11" s="3"/>
      <c r="X11" s="3"/>
      <c r="Y11" s="3"/>
      <c r="Z11" s="3"/>
    </row>
    <row r="12" spans="1:26" ht="18" customHeight="1">
      <c r="A12" s="10">
        <v>2024</v>
      </c>
      <c r="B12" s="14">
        <v>52</v>
      </c>
      <c r="C12" s="13">
        <f t="shared" si="1"/>
        <v>0.35616438356164382</v>
      </c>
      <c r="D12" s="14">
        <v>94</v>
      </c>
      <c r="E12" s="13">
        <f t="shared" si="2"/>
        <v>0.64383561643835618</v>
      </c>
      <c r="F12" s="14">
        <f t="shared" si="3"/>
        <v>146</v>
      </c>
      <c r="G12" s="13">
        <f t="shared" si="4"/>
        <v>1</v>
      </c>
      <c r="H12" s="51"/>
      <c r="I12" s="3"/>
      <c r="J12" s="3"/>
      <c r="K12" s="3"/>
      <c r="L12" s="3"/>
      <c r="M12" s="3"/>
      <c r="N12" s="3"/>
      <c r="O12" s="3"/>
      <c r="P12" s="3"/>
      <c r="Q12" s="3"/>
      <c r="R12" s="3"/>
      <c r="S12" s="3"/>
      <c r="T12" s="3"/>
      <c r="U12" s="3"/>
      <c r="V12" s="3"/>
      <c r="W12" s="3"/>
      <c r="X12" s="3"/>
      <c r="Y12" s="3"/>
      <c r="Z12" s="3"/>
    </row>
    <row r="13" spans="1:26" ht="18" customHeight="1">
      <c r="A13" s="10">
        <v>2025</v>
      </c>
      <c r="B13" s="22">
        <v>58</v>
      </c>
      <c r="C13" s="20">
        <f t="shared" si="1"/>
        <v>0.32222222222222224</v>
      </c>
      <c r="D13" s="22">
        <v>122</v>
      </c>
      <c r="E13" s="20">
        <f t="shared" si="2"/>
        <v>0.67777777777777781</v>
      </c>
      <c r="F13" s="22">
        <f>SUM(D13,B13)</f>
        <v>180</v>
      </c>
      <c r="G13" s="20">
        <f t="shared" si="4"/>
        <v>1</v>
      </c>
      <c r="H13" s="51"/>
      <c r="I13" s="3"/>
      <c r="J13" s="3"/>
      <c r="K13" s="3"/>
      <c r="L13" s="3"/>
      <c r="M13" s="3"/>
      <c r="N13" s="3"/>
      <c r="O13" s="3"/>
      <c r="P13" s="3"/>
      <c r="Q13" s="3"/>
      <c r="R13" s="3"/>
      <c r="S13" s="3"/>
      <c r="T13" s="3"/>
      <c r="U13" s="3"/>
      <c r="V13" s="3"/>
      <c r="W13" s="3"/>
      <c r="X13" s="3"/>
      <c r="Y13" s="3"/>
      <c r="Z13" s="3"/>
    </row>
    <row r="14" spans="1:26" ht="13.8">
      <c r="A14" s="16" t="s">
        <v>183</v>
      </c>
      <c r="B14" s="16"/>
      <c r="C14" s="16"/>
      <c r="D14" s="16"/>
      <c r="E14" s="16"/>
      <c r="F14" s="16"/>
      <c r="G14" s="16"/>
      <c r="H14" s="16"/>
      <c r="I14" s="3"/>
      <c r="J14" s="3"/>
      <c r="K14" s="3"/>
      <c r="L14" s="3"/>
      <c r="M14" s="3"/>
      <c r="N14" s="3"/>
      <c r="O14" s="3"/>
      <c r="P14" s="3"/>
      <c r="Q14" s="3"/>
      <c r="R14" s="3"/>
      <c r="S14" s="3"/>
      <c r="T14" s="3"/>
      <c r="U14" s="3"/>
      <c r="V14" s="3"/>
      <c r="W14" s="3"/>
      <c r="X14" s="3"/>
      <c r="Y14" s="3"/>
      <c r="Z14" s="3"/>
    </row>
    <row r="15" spans="1:26" ht="13.8">
      <c r="A15" s="2"/>
      <c r="B15" s="2"/>
      <c r="C15" s="2"/>
      <c r="D15" s="2"/>
      <c r="E15" s="2"/>
      <c r="F15" s="2"/>
      <c r="G15" s="2"/>
      <c r="H15" s="2"/>
      <c r="I15" s="3"/>
      <c r="J15" s="3"/>
      <c r="K15" s="3"/>
      <c r="L15" s="3"/>
      <c r="M15" s="3"/>
      <c r="N15" s="3"/>
      <c r="O15" s="3"/>
      <c r="P15" s="3"/>
      <c r="Q15" s="3"/>
      <c r="R15" s="3"/>
      <c r="S15" s="3"/>
      <c r="T15" s="3"/>
      <c r="U15" s="3"/>
      <c r="V15" s="3"/>
      <c r="W15" s="3"/>
      <c r="X15" s="3"/>
      <c r="Y15" s="3"/>
      <c r="Z15" s="3"/>
    </row>
    <row r="16" spans="1:26" ht="13.8">
      <c r="A16" s="2"/>
      <c r="B16" s="2"/>
      <c r="C16" s="2"/>
      <c r="D16" s="2"/>
      <c r="E16" s="2"/>
      <c r="F16" s="2"/>
      <c r="G16" s="2"/>
      <c r="H16" s="2"/>
      <c r="I16" s="3"/>
      <c r="J16" s="3"/>
      <c r="K16" s="3"/>
      <c r="L16" s="3"/>
      <c r="M16" s="3"/>
      <c r="N16" s="3"/>
      <c r="O16" s="3"/>
      <c r="P16" s="3"/>
      <c r="Q16" s="3"/>
      <c r="R16" s="3"/>
      <c r="S16" s="3"/>
      <c r="T16" s="3"/>
      <c r="U16" s="3"/>
      <c r="V16" s="3"/>
      <c r="W16" s="3"/>
      <c r="X16" s="3"/>
      <c r="Y16" s="3"/>
      <c r="Z16" s="3"/>
    </row>
    <row r="17" spans="1:26" ht="21.75" customHeight="1">
      <c r="A17" s="1" t="s">
        <v>188</v>
      </c>
      <c r="B17" s="2"/>
      <c r="C17" s="2"/>
      <c r="D17" s="2"/>
      <c r="E17" s="2"/>
      <c r="F17" s="2"/>
      <c r="G17" s="2"/>
      <c r="H17" s="2"/>
      <c r="I17" s="3"/>
      <c r="J17" s="3"/>
      <c r="K17" s="3"/>
      <c r="L17" s="3"/>
      <c r="M17" s="3"/>
      <c r="N17" s="3"/>
      <c r="O17" s="3"/>
      <c r="P17" s="3"/>
      <c r="Q17" s="3"/>
      <c r="R17" s="3"/>
      <c r="S17" s="3"/>
      <c r="T17" s="3"/>
      <c r="U17" s="3"/>
      <c r="V17" s="3"/>
      <c r="W17" s="3"/>
      <c r="X17" s="3"/>
      <c r="Y17" s="3"/>
      <c r="Z17" s="3"/>
    </row>
    <row r="18" spans="1:26" ht="18" customHeight="1">
      <c r="A18" s="2"/>
      <c r="B18" s="139" t="s">
        <v>190</v>
      </c>
      <c r="C18" s="116"/>
      <c r="D18" s="139" t="s">
        <v>192</v>
      </c>
      <c r="E18" s="116"/>
      <c r="F18" s="139" t="s">
        <v>77</v>
      </c>
      <c r="G18" s="116"/>
      <c r="H18" s="2"/>
      <c r="I18" s="3"/>
      <c r="J18" s="3"/>
      <c r="K18" s="3"/>
      <c r="L18" s="3"/>
      <c r="M18" s="3"/>
      <c r="N18" s="3"/>
      <c r="O18" s="3"/>
      <c r="P18" s="3"/>
      <c r="Q18" s="3"/>
      <c r="R18" s="3"/>
      <c r="S18" s="3"/>
      <c r="T18" s="3"/>
      <c r="U18" s="3"/>
      <c r="V18" s="3"/>
      <c r="W18" s="3"/>
      <c r="X18" s="3"/>
      <c r="Y18" s="3"/>
      <c r="Z18" s="3"/>
    </row>
    <row r="19" spans="1:26" ht="18" customHeight="1">
      <c r="A19" s="2"/>
      <c r="B19" s="80" t="s">
        <v>10</v>
      </c>
      <c r="C19" s="80" t="s">
        <v>92</v>
      </c>
      <c r="D19" s="80" t="s">
        <v>10</v>
      </c>
      <c r="E19" s="80" t="s">
        <v>92</v>
      </c>
      <c r="F19" s="80" t="s">
        <v>10</v>
      </c>
      <c r="G19" s="80" t="s">
        <v>92</v>
      </c>
      <c r="H19" s="2"/>
      <c r="I19" s="3"/>
      <c r="J19" s="3"/>
      <c r="K19" s="3"/>
      <c r="L19" s="3"/>
      <c r="M19" s="3"/>
      <c r="N19" s="3"/>
      <c r="O19" s="3"/>
      <c r="P19" s="3"/>
      <c r="Q19" s="3"/>
      <c r="R19" s="3"/>
      <c r="S19" s="3"/>
      <c r="T19" s="3"/>
      <c r="U19" s="3"/>
      <c r="V19" s="3"/>
      <c r="W19" s="3"/>
      <c r="X19" s="3"/>
      <c r="Y19" s="3"/>
      <c r="Z19" s="3"/>
    </row>
    <row r="20" spans="1:26" ht="18" customHeight="1">
      <c r="A20" s="10">
        <v>2022</v>
      </c>
      <c r="B20" s="14">
        <v>104</v>
      </c>
      <c r="C20" s="13">
        <f t="shared" ref="C20:C22" si="5">B20/$F20</f>
        <v>0.64596273291925466</v>
      </c>
      <c r="D20" s="14">
        <v>57</v>
      </c>
      <c r="E20" s="13">
        <f t="shared" ref="E20:E22" si="6">D20/$F20</f>
        <v>0.35403726708074534</v>
      </c>
      <c r="F20" s="14">
        <f t="shared" ref="F20:F22" si="7">SUM(B20,D20)</f>
        <v>161</v>
      </c>
      <c r="G20" s="13">
        <f t="shared" ref="G20:G23" si="8">F20/$F20</f>
        <v>1</v>
      </c>
      <c r="H20" s="51"/>
      <c r="I20" s="3"/>
      <c r="J20" s="3"/>
      <c r="K20" s="3"/>
      <c r="L20" s="3"/>
      <c r="M20" s="3"/>
      <c r="N20" s="3"/>
      <c r="O20" s="3"/>
      <c r="P20" s="3"/>
      <c r="Q20" s="3"/>
      <c r="R20" s="3"/>
      <c r="S20" s="3"/>
      <c r="T20" s="3"/>
      <c r="U20" s="3"/>
      <c r="V20" s="3"/>
      <c r="W20" s="3"/>
      <c r="X20" s="3"/>
      <c r="Y20" s="3"/>
      <c r="Z20" s="3"/>
    </row>
    <row r="21" spans="1:26" ht="18" customHeight="1">
      <c r="A21" s="10">
        <v>2023</v>
      </c>
      <c r="B21" s="22">
        <v>93</v>
      </c>
      <c r="C21" s="20">
        <f t="shared" si="5"/>
        <v>0.65957446808510634</v>
      </c>
      <c r="D21" s="22">
        <v>48</v>
      </c>
      <c r="E21" s="20">
        <f t="shared" si="6"/>
        <v>0.34042553191489361</v>
      </c>
      <c r="F21" s="22">
        <f t="shared" si="7"/>
        <v>141</v>
      </c>
      <c r="G21" s="20">
        <f t="shared" si="8"/>
        <v>1</v>
      </c>
      <c r="H21" s="51"/>
      <c r="I21" s="3"/>
      <c r="J21" s="3"/>
      <c r="K21" s="3"/>
      <c r="L21" s="3"/>
      <c r="M21" s="3"/>
      <c r="N21" s="3"/>
      <c r="O21" s="3"/>
      <c r="P21" s="3"/>
      <c r="Q21" s="3"/>
      <c r="R21" s="3"/>
      <c r="S21" s="3"/>
      <c r="T21" s="3"/>
      <c r="U21" s="3"/>
      <c r="V21" s="3"/>
      <c r="W21" s="3"/>
      <c r="X21" s="3"/>
      <c r="Y21" s="3"/>
      <c r="Z21" s="3"/>
    </row>
    <row r="22" spans="1:26" ht="18" customHeight="1">
      <c r="A22" s="10">
        <v>2024</v>
      </c>
      <c r="B22" s="14">
        <v>90</v>
      </c>
      <c r="C22" s="13">
        <f t="shared" si="5"/>
        <v>0.61643835616438358</v>
      </c>
      <c r="D22" s="14">
        <v>56</v>
      </c>
      <c r="E22" s="13">
        <f t="shared" si="6"/>
        <v>0.38356164383561642</v>
      </c>
      <c r="F22" s="14">
        <f t="shared" si="7"/>
        <v>146</v>
      </c>
      <c r="G22" s="13">
        <f t="shared" si="8"/>
        <v>1</v>
      </c>
      <c r="H22" s="51"/>
      <c r="I22" s="3"/>
      <c r="J22" s="3"/>
      <c r="K22" s="3"/>
      <c r="L22" s="3"/>
      <c r="M22" s="3"/>
      <c r="N22" s="3"/>
      <c r="O22" s="3"/>
      <c r="P22" s="3"/>
      <c r="Q22" s="3"/>
      <c r="R22" s="3"/>
      <c r="S22" s="3"/>
      <c r="T22" s="3"/>
      <c r="U22" s="3"/>
      <c r="V22" s="3"/>
      <c r="W22" s="3"/>
      <c r="X22" s="3"/>
      <c r="Y22" s="3"/>
      <c r="Z22" s="3"/>
    </row>
    <row r="23" spans="1:26" ht="18" customHeight="1">
      <c r="A23" s="10">
        <v>2025</v>
      </c>
      <c r="B23" s="22">
        <v>96</v>
      </c>
      <c r="C23" s="20">
        <f>B23/F23</f>
        <v>0.53333333333333333</v>
      </c>
      <c r="D23" s="22">
        <v>84</v>
      </c>
      <c r="E23" s="20">
        <f>D23/F23</f>
        <v>0.46666666666666667</v>
      </c>
      <c r="F23" s="22">
        <f>SUM(D23,B23)</f>
        <v>180</v>
      </c>
      <c r="G23" s="20">
        <f t="shared" si="8"/>
        <v>1</v>
      </c>
      <c r="H23" s="51"/>
      <c r="I23" s="3"/>
      <c r="J23" s="3"/>
      <c r="K23" s="3"/>
      <c r="L23" s="3"/>
      <c r="M23" s="3"/>
      <c r="N23" s="3"/>
      <c r="O23" s="3"/>
      <c r="P23" s="3"/>
      <c r="Q23" s="3"/>
      <c r="R23" s="3"/>
      <c r="S23" s="3"/>
      <c r="T23" s="3"/>
      <c r="U23" s="3"/>
      <c r="V23" s="3"/>
      <c r="W23" s="3"/>
      <c r="X23" s="3"/>
      <c r="Y23" s="3"/>
      <c r="Z23" s="3"/>
    </row>
    <row r="24" spans="1:26" ht="15.75" customHeight="1">
      <c r="A24" s="16" t="s">
        <v>183</v>
      </c>
      <c r="B24" s="16"/>
      <c r="C24" s="16"/>
      <c r="D24" s="16"/>
      <c r="E24" s="16"/>
      <c r="F24" s="16"/>
      <c r="G24" s="16"/>
      <c r="H24" s="16"/>
      <c r="I24" s="3"/>
      <c r="J24" s="3"/>
      <c r="K24" s="3"/>
      <c r="L24" s="3"/>
      <c r="M24" s="3"/>
      <c r="N24" s="3"/>
      <c r="O24" s="3"/>
      <c r="P24" s="3"/>
      <c r="Q24" s="3"/>
      <c r="R24" s="3"/>
      <c r="S24" s="3"/>
      <c r="T24" s="3"/>
      <c r="U24" s="3"/>
      <c r="V24" s="3"/>
      <c r="W24" s="3"/>
      <c r="X24" s="3"/>
      <c r="Y24" s="3"/>
      <c r="Z24" s="3"/>
    </row>
    <row r="25" spans="1:26" ht="15.75" customHeight="1">
      <c r="A25" s="2"/>
      <c r="B25" s="2"/>
      <c r="C25" s="2"/>
      <c r="D25" s="2"/>
      <c r="E25" s="2"/>
      <c r="F25" s="2"/>
      <c r="G25" s="2"/>
      <c r="H25" s="2"/>
      <c r="I25" s="3"/>
      <c r="J25" s="3"/>
      <c r="K25" s="3"/>
      <c r="L25" s="3"/>
      <c r="M25" s="3"/>
      <c r="N25" s="3"/>
      <c r="O25" s="3"/>
      <c r="P25" s="3"/>
      <c r="Q25" s="3"/>
      <c r="R25" s="3"/>
      <c r="S25" s="3"/>
      <c r="T25" s="3"/>
      <c r="U25" s="3"/>
      <c r="V25" s="3"/>
      <c r="W25" s="3"/>
      <c r="X25" s="3"/>
      <c r="Y25" s="3"/>
      <c r="Z25" s="3"/>
    </row>
    <row r="26" spans="1:26" ht="15.75" customHeight="1">
      <c r="A26" s="2"/>
      <c r="B26" s="2"/>
      <c r="C26" s="2"/>
      <c r="D26" s="2"/>
      <c r="E26" s="2"/>
      <c r="F26" s="2"/>
      <c r="G26" s="2"/>
      <c r="H26" s="2"/>
      <c r="I26" s="3"/>
      <c r="J26" s="3"/>
      <c r="K26" s="3"/>
      <c r="L26" s="3"/>
      <c r="M26" s="3"/>
      <c r="N26" s="3"/>
      <c r="O26" s="3"/>
      <c r="P26" s="3"/>
      <c r="Q26" s="3"/>
      <c r="R26" s="3"/>
      <c r="S26" s="3"/>
      <c r="T26" s="3"/>
      <c r="U26" s="3"/>
      <c r="V26" s="3"/>
      <c r="W26" s="3"/>
      <c r="X26" s="3"/>
      <c r="Y26" s="3"/>
      <c r="Z26" s="3"/>
    </row>
    <row r="27" spans="1:26" ht="21.75" customHeight="1">
      <c r="A27" s="1" t="s">
        <v>195</v>
      </c>
      <c r="B27" s="2"/>
      <c r="C27" s="2"/>
      <c r="D27" s="2"/>
      <c r="E27" s="2"/>
      <c r="F27" s="2"/>
      <c r="G27" s="2"/>
      <c r="H27" s="2"/>
      <c r="I27" s="3"/>
      <c r="J27" s="3"/>
      <c r="K27" s="3"/>
      <c r="L27" s="3"/>
      <c r="M27" s="3"/>
      <c r="N27" s="3"/>
      <c r="O27" s="3"/>
      <c r="P27" s="3"/>
      <c r="Q27" s="3"/>
      <c r="R27" s="3"/>
      <c r="S27" s="3"/>
      <c r="T27" s="3"/>
      <c r="U27" s="3"/>
      <c r="V27" s="3"/>
      <c r="W27" s="3"/>
      <c r="X27" s="3"/>
      <c r="Y27" s="3"/>
      <c r="Z27" s="3"/>
    </row>
    <row r="28" spans="1:26" ht="15.75" customHeight="1">
      <c r="A28" s="2"/>
      <c r="B28" s="81" t="s">
        <v>10</v>
      </c>
      <c r="C28" s="81" t="s">
        <v>178</v>
      </c>
      <c r="D28" s="27"/>
      <c r="E28" s="27"/>
      <c r="F28" s="27"/>
      <c r="G28" s="27"/>
      <c r="H28" s="2"/>
      <c r="I28" s="3"/>
      <c r="J28" s="3"/>
      <c r="K28" s="3"/>
      <c r="L28" s="3"/>
      <c r="M28" s="3"/>
      <c r="N28" s="3"/>
      <c r="O28" s="3"/>
      <c r="P28" s="3"/>
      <c r="Q28" s="3"/>
      <c r="R28" s="3"/>
      <c r="S28" s="3"/>
      <c r="T28" s="3"/>
      <c r="U28" s="3"/>
      <c r="V28" s="3"/>
      <c r="W28" s="3"/>
      <c r="X28" s="3"/>
      <c r="Y28" s="3"/>
      <c r="Z28" s="3"/>
    </row>
    <row r="29" spans="1:26" ht="18" customHeight="1">
      <c r="A29" s="10">
        <v>2022</v>
      </c>
      <c r="B29" s="14">
        <v>91</v>
      </c>
      <c r="C29" s="14" t="s">
        <v>135</v>
      </c>
      <c r="D29" s="51"/>
      <c r="E29" s="51"/>
      <c r="F29" s="51"/>
      <c r="G29" s="51"/>
      <c r="H29" s="51"/>
      <c r="I29" s="3"/>
      <c r="J29" s="3"/>
      <c r="K29" s="3"/>
      <c r="L29" s="3"/>
      <c r="M29" s="3"/>
      <c r="N29" s="3"/>
      <c r="O29" s="3"/>
      <c r="P29" s="3"/>
      <c r="Q29" s="3"/>
      <c r="R29" s="3"/>
      <c r="S29" s="3"/>
      <c r="T29" s="3"/>
      <c r="U29" s="3"/>
      <c r="V29" s="3"/>
      <c r="W29" s="3"/>
      <c r="X29" s="3"/>
      <c r="Y29" s="3"/>
      <c r="Z29" s="3"/>
    </row>
    <row r="30" spans="1:26" ht="18" customHeight="1">
      <c r="A30" s="10">
        <v>2023</v>
      </c>
      <c r="B30" s="22">
        <v>61</v>
      </c>
      <c r="C30" s="20">
        <f t="shared" ref="C30:C32" si="9">(B30-B29)/B29</f>
        <v>-0.32967032967032966</v>
      </c>
      <c r="D30" s="51"/>
      <c r="E30" s="51"/>
      <c r="F30" s="51"/>
      <c r="G30" s="51"/>
      <c r="H30" s="51"/>
      <c r="I30" s="3"/>
      <c r="J30" s="3"/>
      <c r="K30" s="3"/>
      <c r="L30" s="3"/>
      <c r="M30" s="3"/>
      <c r="N30" s="3"/>
      <c r="O30" s="3"/>
      <c r="P30" s="3"/>
      <c r="Q30" s="3"/>
      <c r="R30" s="3"/>
      <c r="S30" s="3"/>
      <c r="T30" s="3"/>
      <c r="U30" s="3"/>
      <c r="V30" s="3"/>
      <c r="W30" s="3"/>
      <c r="X30" s="3"/>
      <c r="Y30" s="3"/>
      <c r="Z30" s="3"/>
    </row>
    <row r="31" spans="1:26" ht="18" customHeight="1">
      <c r="A31" s="10">
        <v>2024</v>
      </c>
      <c r="B31" s="14">
        <v>53</v>
      </c>
      <c r="C31" s="13">
        <f t="shared" si="9"/>
        <v>-0.13114754098360656</v>
      </c>
      <c r="D31" s="51"/>
      <c r="E31" s="51"/>
      <c r="F31" s="51"/>
      <c r="G31" s="51"/>
      <c r="H31" s="51"/>
      <c r="I31" s="3"/>
      <c r="J31" s="3"/>
      <c r="K31" s="3"/>
      <c r="L31" s="3"/>
      <c r="M31" s="3"/>
      <c r="N31" s="3"/>
      <c r="O31" s="3"/>
      <c r="P31" s="3"/>
      <c r="Q31" s="3"/>
      <c r="R31" s="3"/>
      <c r="S31" s="3"/>
      <c r="T31" s="3"/>
      <c r="U31" s="3"/>
      <c r="V31" s="3"/>
      <c r="W31" s="3"/>
      <c r="X31" s="3"/>
      <c r="Y31" s="3"/>
      <c r="Z31" s="3"/>
    </row>
    <row r="32" spans="1:26" ht="18" customHeight="1">
      <c r="A32" s="10">
        <v>2025</v>
      </c>
      <c r="B32" s="22">
        <v>40</v>
      </c>
      <c r="C32" s="20">
        <f t="shared" si="9"/>
        <v>-0.24528301886792453</v>
      </c>
      <c r="D32" s="51"/>
      <c r="E32" s="51"/>
      <c r="F32" s="51"/>
      <c r="G32" s="51"/>
      <c r="H32" s="51"/>
      <c r="I32" s="3"/>
      <c r="J32" s="3"/>
      <c r="K32" s="3"/>
      <c r="L32" s="3"/>
      <c r="M32" s="3"/>
      <c r="N32" s="3"/>
      <c r="O32" s="3"/>
      <c r="P32" s="3"/>
      <c r="Q32" s="3"/>
      <c r="R32" s="3"/>
      <c r="S32" s="3"/>
      <c r="T32" s="3"/>
      <c r="U32" s="3"/>
      <c r="V32" s="3"/>
      <c r="W32" s="3"/>
      <c r="X32" s="3"/>
      <c r="Y32" s="3"/>
      <c r="Z32" s="3"/>
    </row>
    <row r="33" spans="1:26" ht="15.75" customHeight="1">
      <c r="A33" s="16" t="s">
        <v>183</v>
      </c>
      <c r="B33" s="16"/>
      <c r="C33" s="16"/>
      <c r="D33" s="16"/>
      <c r="E33" s="16"/>
      <c r="F33" s="16"/>
      <c r="G33" s="16"/>
      <c r="H33" s="16"/>
      <c r="I33" s="3"/>
      <c r="J33" s="3"/>
      <c r="K33" s="3"/>
      <c r="L33" s="3"/>
      <c r="M33" s="3"/>
      <c r="N33" s="3"/>
      <c r="O33" s="3"/>
      <c r="P33" s="3"/>
      <c r="Q33" s="3"/>
      <c r="R33" s="3"/>
      <c r="S33" s="3"/>
      <c r="T33" s="3"/>
      <c r="U33" s="3"/>
      <c r="V33" s="3"/>
      <c r="W33" s="3"/>
      <c r="X33" s="3"/>
      <c r="Y33" s="3"/>
      <c r="Z33" s="3"/>
    </row>
    <row r="34" spans="1:26" ht="15.75" customHeight="1">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ht="15.75" customHeight="1">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ht="15.75" customHeight="1">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ht="15.75" customHeight="1">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ht="15.75" customHeight="1">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ht="15.75" customHeight="1">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ht="15.75" customHeight="1">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ht="15.75" customHeight="1">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ht="15.75" customHeight="1">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ht="15.75" customHeight="1">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ht="15.75" customHeight="1">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ht="15.75" customHeight="1">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ht="15.75" customHeight="1">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ht="15.75" customHeight="1">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ht="15.75" customHeight="1">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ht="15.75" customHeight="1">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ht="15.75" customHeight="1">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ht="15.75" customHeight="1">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ht="15.75" customHeight="1">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ht="15.75" customHeight="1">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ht="15.75" customHeight="1">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ht="15.75" customHeight="1">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ht="15.75" customHeight="1">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ht="15.75" customHeight="1">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ht="15.75" customHeight="1">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ht="15.75" customHeight="1">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ht="15.75" customHeight="1">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ht="15.75" customHeight="1">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ht="15.75" customHeight="1">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ht="15.75" customHeight="1">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ht="15.75" customHeight="1">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ht="15.75" customHeight="1">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ht="15.75" customHeight="1">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ht="15.75" customHeight="1">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ht="15.75" customHeight="1">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ht="15.75" customHeight="1">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ht="15.75" customHeight="1">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ht="15.75" customHeight="1">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ht="15.75" customHeight="1">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ht="15.75" customHeight="1">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ht="15.75" customHeight="1">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ht="15.75" customHeight="1">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ht="15.75" customHeight="1">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ht="15.75" customHeight="1">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ht="15.75" customHeight="1">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ht="15.75" customHeight="1">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ht="15.75" customHeight="1">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ht="15.75" customHeight="1">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ht="15.75" customHeight="1">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ht="15.75" customHeight="1">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ht="15.75" customHeight="1">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ht="15.75" customHeight="1">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ht="15.75" customHeight="1">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ht="15.75" customHeight="1">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ht="15.75" customHeight="1">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ht="15.75" customHeight="1">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ht="15.75" customHeight="1">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ht="15.75" customHeight="1">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ht="15.75" customHeight="1">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ht="15.75" customHeight="1">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ht="15.75" customHeight="1">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ht="15.75" customHeight="1">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ht="15.75" customHeight="1">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ht="15.75" customHeight="1">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ht="15.75" customHeight="1">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ht="15.75" customHeight="1">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ht="15.7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5.7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5.7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5.7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5.7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5.7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5.7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5.7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5.7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5.7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5.7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5.7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5.7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5.7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5.7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5.7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5.7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5.7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5.7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5.7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5.7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5.7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5.7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5.7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5.7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5.7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5.7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5.7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5.7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5.7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5.7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5.7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5.7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5.7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5.7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5.7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5.7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5.7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5.7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5.7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5.7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5.7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5.7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5.7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5.7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5.7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5.7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5.7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5.7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5.7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5.7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5.7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5.7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5.7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5.7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5.7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5.7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5.7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5.7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5.7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5.7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5.7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5.7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5.7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5.7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5.7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5.7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5.7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5.7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5.7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5.7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5.7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5.7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5.7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5.7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5.7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5.7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5.7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5.7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5.7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5.7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5.7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5.7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5.7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5.7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5.7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5.7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5.7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5.7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5.7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5.7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5.7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5.7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5.7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5.7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5.7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5.7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5.7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5.7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5.7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5.7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5.7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5.7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5.7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5.7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5.7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5.7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5.7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5.7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5.7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5.7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5.7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5.7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5.7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5.7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5.7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5.7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5.7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5.7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5.7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5.7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5.75" customHeight="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5.75" customHeight="1">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5.75" customHeight="1">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5.75" customHeight="1">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5.75" customHeight="1">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5.75" customHeight="1">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5.75" customHeight="1">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5.75" customHeight="1">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5.75" customHeight="1">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5.75" customHeight="1">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5.75" customHeight="1">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5.75" customHeight="1">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5.75" customHeight="1">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5.75" customHeight="1"/>
    <row r="235" spans="1:26" ht="15.75" customHeight="1"/>
    <row r="236" spans="1:26" ht="15.75" customHeight="1"/>
    <row r="237" spans="1:26" ht="15.75" customHeight="1"/>
    <row r="238" spans="1:26" ht="15.75" customHeight="1"/>
    <row r="239" spans="1:26" ht="15.75" customHeight="1"/>
    <row r="240" spans="1:26"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
    <mergeCell ref="B8:C8"/>
    <mergeCell ref="D8:E8"/>
    <mergeCell ref="F8:G8"/>
    <mergeCell ref="B18:C18"/>
    <mergeCell ref="D18:E18"/>
    <mergeCell ref="F18:G18"/>
  </mergeCells>
  <pageMargins left="0.75" right="0.75" top="1" bottom="1" header="0" footer="0"/>
  <pageSetup paperSize="9"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C1000"/>
  <sheetViews>
    <sheetView workbookViewId="0"/>
  </sheetViews>
  <sheetFormatPr defaultColWidth="12.6640625" defaultRowHeight="15" customHeight="1"/>
  <cols>
    <col min="1" max="1" width="28" customWidth="1"/>
    <col min="2" max="9" width="9" customWidth="1"/>
  </cols>
  <sheetData>
    <row r="1" spans="1:29" ht="21.75" customHeight="1">
      <c r="A1" s="1" t="s">
        <v>197</v>
      </c>
      <c r="B1" s="2"/>
      <c r="C1" s="2"/>
      <c r="D1" s="2"/>
      <c r="E1" s="2"/>
      <c r="F1" s="2"/>
      <c r="G1" s="2"/>
      <c r="H1" s="2"/>
      <c r="I1" s="2"/>
    </row>
    <row r="2" spans="1:29" ht="13.2">
      <c r="A2" s="2"/>
      <c r="B2" s="27"/>
      <c r="C2" s="27"/>
      <c r="D2" s="27"/>
      <c r="E2" s="27"/>
      <c r="F2" s="27"/>
      <c r="G2" s="27"/>
      <c r="H2" s="27"/>
      <c r="I2" s="27"/>
    </row>
    <row r="3" spans="1:29" ht="18" customHeight="1">
      <c r="A3" s="2"/>
      <c r="B3" s="110">
        <v>2022</v>
      </c>
      <c r="C3" s="111"/>
      <c r="D3" s="110">
        <v>2023</v>
      </c>
      <c r="E3" s="111"/>
      <c r="F3" s="110">
        <v>2024</v>
      </c>
      <c r="G3" s="111"/>
      <c r="H3" s="110">
        <v>2025</v>
      </c>
      <c r="I3" s="111"/>
    </row>
    <row r="4" spans="1:29" ht="18" customHeight="1">
      <c r="A4" s="22"/>
      <c r="B4" s="8" t="s">
        <v>10</v>
      </c>
      <c r="C4" s="8" t="s">
        <v>198</v>
      </c>
      <c r="D4" s="8" t="s">
        <v>10</v>
      </c>
      <c r="E4" s="8" t="s">
        <v>198</v>
      </c>
      <c r="F4" s="8" t="s">
        <v>10</v>
      </c>
      <c r="G4" s="8" t="s">
        <v>198</v>
      </c>
      <c r="H4" s="8" t="s">
        <v>10</v>
      </c>
      <c r="I4" s="8" t="s">
        <v>198</v>
      </c>
    </row>
    <row r="5" spans="1:29" ht="18" customHeight="1">
      <c r="A5" s="10" t="s">
        <v>199</v>
      </c>
      <c r="B5" s="14">
        <v>75</v>
      </c>
      <c r="C5" s="13">
        <f>B5/B11</f>
        <v>0.12776831345826234</v>
      </c>
      <c r="D5" s="14">
        <v>89</v>
      </c>
      <c r="E5" s="13">
        <f t="shared" ref="E5:E11" si="0">D5/$D$11</f>
        <v>0.13383458646616542</v>
      </c>
      <c r="F5" s="14">
        <v>98</v>
      </c>
      <c r="G5" s="13">
        <f t="shared" ref="G5:G11" si="1">F5/$F$11</f>
        <v>0.14540059347181009</v>
      </c>
      <c r="H5" s="14">
        <v>126</v>
      </c>
      <c r="I5" s="13">
        <f t="shared" ref="I5:I11" si="2">H5/$H$11</f>
        <v>0.16342412451361868</v>
      </c>
      <c r="J5" s="3"/>
      <c r="K5" s="3"/>
      <c r="L5" s="3"/>
      <c r="M5" s="3"/>
      <c r="N5" s="3"/>
      <c r="O5" s="3"/>
      <c r="P5" s="3"/>
      <c r="Q5" s="3"/>
      <c r="R5" s="3"/>
      <c r="S5" s="3"/>
      <c r="T5" s="3"/>
      <c r="U5" s="3"/>
      <c r="V5" s="3"/>
      <c r="W5" s="3"/>
      <c r="X5" s="3"/>
      <c r="Y5" s="3"/>
      <c r="Z5" s="3"/>
      <c r="AA5" s="3"/>
      <c r="AB5" s="3"/>
      <c r="AC5" s="3"/>
    </row>
    <row r="6" spans="1:29" ht="18" customHeight="1">
      <c r="A6" s="10" t="s">
        <v>200</v>
      </c>
      <c r="B6" s="22">
        <v>41</v>
      </c>
      <c r="C6" s="20">
        <f t="shared" ref="C6:C11" si="3">B6/$B$11</f>
        <v>6.9846678023850084E-2</v>
      </c>
      <c r="D6" s="22">
        <v>47</v>
      </c>
      <c r="E6" s="20">
        <f t="shared" si="0"/>
        <v>7.067669172932331E-2</v>
      </c>
      <c r="F6" s="22">
        <v>48</v>
      </c>
      <c r="G6" s="20">
        <f t="shared" si="1"/>
        <v>7.1216617210682495E-2</v>
      </c>
      <c r="H6" s="22">
        <v>80</v>
      </c>
      <c r="I6" s="20">
        <f t="shared" si="2"/>
        <v>0.10376134889753567</v>
      </c>
      <c r="J6" s="3"/>
      <c r="K6" s="3"/>
      <c r="L6" s="3"/>
      <c r="M6" s="3"/>
      <c r="N6" s="3"/>
      <c r="O6" s="3"/>
      <c r="P6" s="3"/>
      <c r="Q6" s="3"/>
      <c r="R6" s="3"/>
      <c r="S6" s="3"/>
      <c r="T6" s="3"/>
      <c r="U6" s="3"/>
      <c r="V6" s="3"/>
      <c r="W6" s="3"/>
      <c r="X6" s="3"/>
      <c r="Y6" s="3"/>
      <c r="Z6" s="3"/>
      <c r="AA6" s="3"/>
      <c r="AB6" s="3"/>
      <c r="AC6" s="3"/>
    </row>
    <row r="7" spans="1:29" ht="18" customHeight="1">
      <c r="A7" s="10" t="s">
        <v>201</v>
      </c>
      <c r="B7" s="14">
        <v>346</v>
      </c>
      <c r="C7" s="13">
        <f t="shared" si="3"/>
        <v>0.58943781942078366</v>
      </c>
      <c r="D7" s="14">
        <v>348</v>
      </c>
      <c r="E7" s="13">
        <f t="shared" si="0"/>
        <v>0.52330827067669172</v>
      </c>
      <c r="F7" s="14">
        <v>325</v>
      </c>
      <c r="G7" s="13">
        <f t="shared" si="1"/>
        <v>0.48219584569732937</v>
      </c>
      <c r="H7" s="14">
        <v>349</v>
      </c>
      <c r="I7" s="13">
        <f t="shared" si="2"/>
        <v>0.45265888456549935</v>
      </c>
      <c r="J7" s="3"/>
      <c r="K7" s="3"/>
      <c r="L7" s="3"/>
      <c r="M7" s="3"/>
      <c r="N7" s="3"/>
      <c r="O7" s="3"/>
      <c r="P7" s="3"/>
      <c r="Q7" s="3"/>
      <c r="R7" s="3"/>
      <c r="S7" s="3"/>
      <c r="T7" s="3"/>
      <c r="U7" s="3"/>
      <c r="V7" s="3"/>
      <c r="W7" s="3"/>
      <c r="X7" s="3"/>
      <c r="Y7" s="3"/>
      <c r="Z7" s="3"/>
      <c r="AA7" s="3"/>
      <c r="AB7" s="3"/>
      <c r="AC7" s="3"/>
    </row>
    <row r="8" spans="1:29" ht="18" customHeight="1">
      <c r="A8" s="10" t="s">
        <v>202</v>
      </c>
      <c r="B8" s="22">
        <v>84</v>
      </c>
      <c r="C8" s="20">
        <f t="shared" si="3"/>
        <v>0.14310051107325383</v>
      </c>
      <c r="D8" s="22">
        <v>76</v>
      </c>
      <c r="E8" s="20">
        <f t="shared" si="0"/>
        <v>0.11428571428571428</v>
      </c>
      <c r="F8" s="22">
        <v>92</v>
      </c>
      <c r="G8" s="20">
        <f t="shared" si="1"/>
        <v>0.13649851632047477</v>
      </c>
      <c r="H8" s="22">
        <v>118</v>
      </c>
      <c r="I8" s="20">
        <f t="shared" si="2"/>
        <v>0.15304798962386512</v>
      </c>
      <c r="J8" s="3"/>
      <c r="K8" s="3"/>
      <c r="L8" s="3"/>
      <c r="M8" s="3"/>
      <c r="N8" s="3"/>
      <c r="O8" s="3"/>
      <c r="P8" s="3"/>
      <c r="Q8" s="3"/>
      <c r="R8" s="3"/>
      <c r="S8" s="3"/>
      <c r="T8" s="3"/>
      <c r="U8" s="3"/>
      <c r="V8" s="3"/>
      <c r="W8" s="3"/>
      <c r="X8" s="3"/>
      <c r="Y8" s="3"/>
      <c r="Z8" s="3"/>
      <c r="AA8" s="3"/>
      <c r="AB8" s="3"/>
      <c r="AC8" s="3"/>
    </row>
    <row r="9" spans="1:29" ht="18" customHeight="1">
      <c r="A9" s="10" t="s">
        <v>203</v>
      </c>
      <c r="B9" s="14">
        <v>11</v>
      </c>
      <c r="C9" s="13">
        <f t="shared" si="3"/>
        <v>1.8739352640545145E-2</v>
      </c>
      <c r="D9" s="14">
        <v>7</v>
      </c>
      <c r="E9" s="13">
        <f t="shared" si="0"/>
        <v>1.0526315789473684E-2</v>
      </c>
      <c r="F9" s="14">
        <v>31</v>
      </c>
      <c r="G9" s="13">
        <f t="shared" si="1"/>
        <v>4.5994065281899109E-2</v>
      </c>
      <c r="H9" s="14">
        <v>28</v>
      </c>
      <c r="I9" s="13">
        <f t="shared" si="2"/>
        <v>3.6316472114137487E-2</v>
      </c>
      <c r="J9" s="3"/>
      <c r="K9" s="3"/>
      <c r="L9" s="3"/>
      <c r="M9" s="3"/>
      <c r="N9" s="3"/>
      <c r="O9" s="3"/>
      <c r="P9" s="3"/>
      <c r="Q9" s="3"/>
      <c r="R9" s="3"/>
      <c r="S9" s="3"/>
      <c r="T9" s="3"/>
      <c r="U9" s="3"/>
      <c r="V9" s="3"/>
      <c r="W9" s="3"/>
      <c r="X9" s="3"/>
      <c r="Y9" s="3"/>
      <c r="Z9" s="3"/>
      <c r="AA9" s="3"/>
      <c r="AB9" s="3"/>
      <c r="AC9" s="3"/>
    </row>
    <row r="10" spans="1:29" ht="18" customHeight="1">
      <c r="A10" s="10" t="s">
        <v>204</v>
      </c>
      <c r="B10" s="22">
        <v>30</v>
      </c>
      <c r="C10" s="20">
        <f t="shared" si="3"/>
        <v>5.1107325383304938E-2</v>
      </c>
      <c r="D10" s="22">
        <v>98</v>
      </c>
      <c r="E10" s="20">
        <f t="shared" si="0"/>
        <v>0.14736842105263157</v>
      </c>
      <c r="F10" s="22">
        <v>80</v>
      </c>
      <c r="G10" s="20">
        <f t="shared" si="1"/>
        <v>0.11869436201780416</v>
      </c>
      <c r="H10" s="22">
        <v>70</v>
      </c>
      <c r="I10" s="20">
        <f t="shared" si="2"/>
        <v>9.0791180285343706E-2</v>
      </c>
      <c r="J10" s="3"/>
      <c r="K10" s="3"/>
      <c r="L10" s="3"/>
      <c r="M10" s="3"/>
      <c r="N10" s="3"/>
      <c r="O10" s="3"/>
      <c r="P10" s="3"/>
      <c r="Q10" s="3"/>
      <c r="R10" s="3"/>
      <c r="S10" s="3"/>
      <c r="T10" s="3"/>
      <c r="U10" s="3"/>
      <c r="V10" s="3"/>
      <c r="W10" s="3"/>
      <c r="X10" s="3"/>
      <c r="Y10" s="3"/>
      <c r="Z10" s="3"/>
      <c r="AA10" s="3"/>
      <c r="AB10" s="3"/>
      <c r="AC10" s="3"/>
    </row>
    <row r="11" spans="1:29" ht="18" customHeight="1">
      <c r="A11" s="10" t="s">
        <v>77</v>
      </c>
      <c r="B11" s="14">
        <f>SUM(B5:B10)</f>
        <v>587</v>
      </c>
      <c r="C11" s="13">
        <f t="shared" si="3"/>
        <v>1</v>
      </c>
      <c r="D11" s="14">
        <f>SUM(D5:D10)</f>
        <v>665</v>
      </c>
      <c r="E11" s="13">
        <f t="shared" si="0"/>
        <v>1</v>
      </c>
      <c r="F11" s="14">
        <f>SUM(F5:F10)</f>
        <v>674</v>
      </c>
      <c r="G11" s="13">
        <f t="shared" si="1"/>
        <v>1</v>
      </c>
      <c r="H11" s="14">
        <f>SUM(H5:H10)</f>
        <v>771</v>
      </c>
      <c r="I11" s="13">
        <f t="shared" si="2"/>
        <v>1</v>
      </c>
      <c r="J11" s="3"/>
      <c r="K11" s="3"/>
      <c r="L11" s="3"/>
      <c r="M11" s="3"/>
      <c r="N11" s="3"/>
      <c r="O11" s="3"/>
      <c r="P11" s="3"/>
      <c r="Q11" s="3"/>
      <c r="R11" s="3"/>
      <c r="S11" s="3"/>
      <c r="T11" s="3"/>
      <c r="U11" s="3"/>
      <c r="V11" s="3"/>
      <c r="W11" s="3"/>
      <c r="X11" s="3"/>
      <c r="Y11" s="3"/>
      <c r="Z11" s="3"/>
      <c r="AA11" s="3"/>
      <c r="AB11" s="3"/>
      <c r="AC11" s="3"/>
    </row>
    <row r="12" spans="1:29" ht="13.2">
      <c r="A12" s="16" t="s">
        <v>183</v>
      </c>
      <c r="B12" s="16"/>
      <c r="C12" s="16"/>
      <c r="D12" s="16"/>
      <c r="E12" s="43"/>
      <c r="F12" s="16"/>
      <c r="G12" s="16"/>
      <c r="H12" s="16"/>
      <c r="I12" s="16"/>
    </row>
    <row r="13" spans="1:29" ht="13.2">
      <c r="A13" s="16" t="s">
        <v>205</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
    <mergeCell ref="B3:C3"/>
    <mergeCell ref="D3:E3"/>
    <mergeCell ref="F3:G3"/>
    <mergeCell ref="H3:I3"/>
  </mergeCells>
  <pageMargins left="0.75" right="0.75" top="1" bottom="1" header="0" footer="0"/>
  <pageSetup paperSize="9"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R1000"/>
  <sheetViews>
    <sheetView workbookViewId="0">
      <pane xSplit="1" ySplit="5" topLeftCell="B6" activePane="bottomRight" state="frozen"/>
      <selection pane="topRight" activeCell="B1" sqref="B1"/>
      <selection pane="bottomLeft" activeCell="A6" sqref="A6"/>
      <selection pane="bottomRight" activeCell="B6" sqref="B6"/>
    </sheetView>
  </sheetViews>
  <sheetFormatPr defaultColWidth="12.6640625" defaultRowHeight="15" customHeight="1"/>
  <cols>
    <col min="1" max="1" width="28" customWidth="1"/>
    <col min="2" max="41" width="9" customWidth="1"/>
  </cols>
  <sheetData>
    <row r="1" spans="1:44" ht="21.75" customHeight="1">
      <c r="A1" s="1" t="s">
        <v>206</v>
      </c>
      <c r="B1" s="2"/>
      <c r="C1" s="2"/>
      <c r="D1" s="2"/>
      <c r="E1" s="2"/>
      <c r="F1" s="2"/>
      <c r="G1" s="2"/>
      <c r="H1" s="2"/>
      <c r="I1" s="2"/>
      <c r="J1" s="2"/>
      <c r="K1" s="2"/>
      <c r="L1" s="2"/>
      <c r="M1" s="2"/>
      <c r="N1" s="2"/>
      <c r="O1" s="2"/>
      <c r="P1" s="2"/>
      <c r="Q1" s="2"/>
      <c r="R1" s="2"/>
      <c r="S1" s="2"/>
      <c r="T1" s="2"/>
      <c r="U1" s="2"/>
      <c r="V1" s="2"/>
      <c r="W1" s="2"/>
      <c r="X1" s="2"/>
      <c r="Y1" s="2"/>
      <c r="Z1" s="4"/>
      <c r="AA1" s="4"/>
      <c r="AB1" s="4"/>
      <c r="AC1" s="4"/>
      <c r="AD1" s="4"/>
      <c r="AE1" s="4"/>
      <c r="AF1" s="4"/>
      <c r="AG1" s="4"/>
      <c r="AH1" s="4"/>
      <c r="AI1" s="4"/>
      <c r="AJ1" s="4"/>
      <c r="AK1" s="4"/>
      <c r="AL1" s="4"/>
      <c r="AM1" s="4"/>
      <c r="AN1" s="4"/>
      <c r="AO1" s="4"/>
      <c r="AP1" s="3"/>
      <c r="AQ1" s="3"/>
      <c r="AR1" s="3"/>
    </row>
    <row r="2" spans="1:44" ht="15.75" customHeight="1">
      <c r="A2" s="2"/>
      <c r="B2" s="2"/>
      <c r="C2" s="2"/>
      <c r="D2" s="2"/>
      <c r="E2" s="2"/>
      <c r="F2" s="2"/>
      <c r="G2" s="2"/>
      <c r="H2" s="2"/>
      <c r="I2" s="2"/>
      <c r="J2" s="2"/>
      <c r="K2" s="2"/>
      <c r="L2" s="2"/>
      <c r="M2" s="2"/>
      <c r="N2" s="2"/>
      <c r="O2" s="2"/>
      <c r="P2" s="2"/>
      <c r="Q2" s="2"/>
      <c r="R2" s="2"/>
      <c r="S2" s="2"/>
      <c r="T2" s="2"/>
      <c r="U2" s="2"/>
      <c r="V2" s="2"/>
      <c r="W2" s="2"/>
      <c r="X2" s="2"/>
      <c r="Y2" s="2"/>
      <c r="Z2" s="4"/>
      <c r="AA2" s="4"/>
      <c r="AB2" s="4"/>
      <c r="AC2" s="4"/>
      <c r="AD2" s="4"/>
      <c r="AE2" s="4"/>
      <c r="AF2" s="4"/>
      <c r="AG2" s="4"/>
      <c r="AH2" s="4"/>
      <c r="AI2" s="4"/>
      <c r="AJ2" s="4"/>
      <c r="AK2" s="4"/>
      <c r="AL2" s="4"/>
      <c r="AM2" s="4"/>
      <c r="AN2" s="4"/>
      <c r="AO2" s="4"/>
      <c r="AP2" s="3"/>
      <c r="AQ2" s="3"/>
      <c r="AR2" s="3"/>
    </row>
    <row r="3" spans="1:44" ht="18" customHeight="1">
      <c r="A3" s="2"/>
      <c r="B3" s="110">
        <v>2019</v>
      </c>
      <c r="C3" s="127"/>
      <c r="D3" s="127"/>
      <c r="E3" s="127"/>
      <c r="F3" s="127"/>
      <c r="G3" s="127"/>
      <c r="H3" s="127"/>
      <c r="I3" s="111"/>
      <c r="J3" s="110">
        <v>2020</v>
      </c>
      <c r="K3" s="127"/>
      <c r="L3" s="127"/>
      <c r="M3" s="127"/>
      <c r="N3" s="127"/>
      <c r="O3" s="127"/>
      <c r="P3" s="127"/>
      <c r="Q3" s="111"/>
      <c r="R3" s="110">
        <v>2021</v>
      </c>
      <c r="S3" s="127"/>
      <c r="T3" s="127"/>
      <c r="U3" s="127"/>
      <c r="V3" s="127"/>
      <c r="W3" s="127"/>
      <c r="X3" s="127"/>
      <c r="Y3" s="111"/>
      <c r="Z3" s="110">
        <v>2022</v>
      </c>
      <c r="AA3" s="127"/>
      <c r="AB3" s="127"/>
      <c r="AC3" s="127"/>
      <c r="AD3" s="127"/>
      <c r="AE3" s="127"/>
      <c r="AF3" s="127"/>
      <c r="AG3" s="111"/>
      <c r="AH3" s="110">
        <v>2023</v>
      </c>
      <c r="AI3" s="127"/>
      <c r="AJ3" s="127"/>
      <c r="AK3" s="127"/>
      <c r="AL3" s="127"/>
      <c r="AM3" s="127"/>
      <c r="AN3" s="127"/>
      <c r="AO3" s="111"/>
      <c r="AP3" s="3"/>
      <c r="AQ3" s="3"/>
      <c r="AR3" s="3"/>
    </row>
    <row r="4" spans="1:44" ht="13.8">
      <c r="A4" s="2"/>
      <c r="B4" s="130" t="s">
        <v>208</v>
      </c>
      <c r="C4" s="116"/>
      <c r="D4" s="130" t="s">
        <v>209</v>
      </c>
      <c r="E4" s="116"/>
      <c r="F4" s="130" t="s">
        <v>210</v>
      </c>
      <c r="G4" s="116"/>
      <c r="H4" s="130" t="s">
        <v>211</v>
      </c>
      <c r="I4" s="116"/>
      <c r="J4" s="130" t="s">
        <v>208</v>
      </c>
      <c r="K4" s="116"/>
      <c r="L4" s="130" t="s">
        <v>209</v>
      </c>
      <c r="M4" s="116"/>
      <c r="N4" s="130" t="s">
        <v>210</v>
      </c>
      <c r="O4" s="116"/>
      <c r="P4" s="130" t="s">
        <v>211</v>
      </c>
      <c r="Q4" s="116"/>
      <c r="R4" s="130" t="s">
        <v>208</v>
      </c>
      <c r="S4" s="116"/>
      <c r="T4" s="130" t="s">
        <v>209</v>
      </c>
      <c r="U4" s="116"/>
      <c r="V4" s="130" t="s">
        <v>210</v>
      </c>
      <c r="W4" s="116"/>
      <c r="X4" s="130" t="s">
        <v>211</v>
      </c>
      <c r="Y4" s="116"/>
      <c r="Z4" s="130" t="s">
        <v>208</v>
      </c>
      <c r="AA4" s="116"/>
      <c r="AB4" s="130" t="s">
        <v>209</v>
      </c>
      <c r="AC4" s="116"/>
      <c r="AD4" s="130" t="s">
        <v>210</v>
      </c>
      <c r="AE4" s="116"/>
      <c r="AF4" s="130" t="s">
        <v>211</v>
      </c>
      <c r="AG4" s="116"/>
      <c r="AH4" s="130" t="s">
        <v>208</v>
      </c>
      <c r="AI4" s="116"/>
      <c r="AJ4" s="130" t="s">
        <v>209</v>
      </c>
      <c r="AK4" s="116"/>
      <c r="AL4" s="130" t="s">
        <v>210</v>
      </c>
      <c r="AM4" s="116"/>
      <c r="AN4" s="130" t="s">
        <v>211</v>
      </c>
      <c r="AO4" s="116"/>
      <c r="AP4" s="3"/>
      <c r="AQ4" s="3"/>
      <c r="AR4" s="3"/>
    </row>
    <row r="5" spans="1:44" ht="30.6">
      <c r="A5" s="2"/>
      <c r="B5" s="8" t="s">
        <v>10</v>
      </c>
      <c r="C5" s="8" t="s">
        <v>216</v>
      </c>
      <c r="D5" s="8" t="s">
        <v>10</v>
      </c>
      <c r="E5" s="8" t="s">
        <v>216</v>
      </c>
      <c r="F5" s="8" t="s">
        <v>10</v>
      </c>
      <c r="G5" s="8" t="s">
        <v>216</v>
      </c>
      <c r="H5" s="8" t="s">
        <v>10</v>
      </c>
      <c r="I5" s="8" t="s">
        <v>216</v>
      </c>
      <c r="J5" s="8" t="s">
        <v>10</v>
      </c>
      <c r="K5" s="8" t="s">
        <v>216</v>
      </c>
      <c r="L5" s="8" t="s">
        <v>10</v>
      </c>
      <c r="M5" s="8" t="s">
        <v>216</v>
      </c>
      <c r="N5" s="8" t="s">
        <v>10</v>
      </c>
      <c r="O5" s="8" t="s">
        <v>216</v>
      </c>
      <c r="P5" s="8" t="s">
        <v>10</v>
      </c>
      <c r="Q5" s="8" t="s">
        <v>216</v>
      </c>
      <c r="R5" s="8" t="s">
        <v>10</v>
      </c>
      <c r="S5" s="8" t="s">
        <v>216</v>
      </c>
      <c r="T5" s="8" t="s">
        <v>10</v>
      </c>
      <c r="U5" s="8" t="s">
        <v>216</v>
      </c>
      <c r="V5" s="8" t="s">
        <v>10</v>
      </c>
      <c r="W5" s="8" t="s">
        <v>216</v>
      </c>
      <c r="X5" s="8" t="s">
        <v>10</v>
      </c>
      <c r="Y5" s="8" t="s">
        <v>216</v>
      </c>
      <c r="Z5" s="8" t="s">
        <v>10</v>
      </c>
      <c r="AA5" s="8" t="s">
        <v>216</v>
      </c>
      <c r="AB5" s="8" t="s">
        <v>10</v>
      </c>
      <c r="AC5" s="8" t="s">
        <v>216</v>
      </c>
      <c r="AD5" s="8" t="s">
        <v>10</v>
      </c>
      <c r="AE5" s="8" t="s">
        <v>216</v>
      </c>
      <c r="AF5" s="8" t="s">
        <v>10</v>
      </c>
      <c r="AG5" s="8" t="s">
        <v>216</v>
      </c>
      <c r="AH5" s="8" t="s">
        <v>10</v>
      </c>
      <c r="AI5" s="8" t="s">
        <v>216</v>
      </c>
      <c r="AJ5" s="8" t="s">
        <v>10</v>
      </c>
      <c r="AK5" s="8" t="s">
        <v>216</v>
      </c>
      <c r="AL5" s="8" t="s">
        <v>10</v>
      </c>
      <c r="AM5" s="8" t="s">
        <v>216</v>
      </c>
      <c r="AN5" s="8" t="s">
        <v>10</v>
      </c>
      <c r="AO5" s="8" t="s">
        <v>216</v>
      </c>
      <c r="AP5" s="3"/>
      <c r="AQ5" s="3"/>
      <c r="AR5" s="3"/>
    </row>
    <row r="6" spans="1:44" ht="18" customHeight="1">
      <c r="A6" s="36" t="s">
        <v>88</v>
      </c>
      <c r="B6" s="11">
        <v>14572</v>
      </c>
      <c r="C6" s="35">
        <f>(B6/4328565)*1000</f>
        <v>3.3664736465780227</v>
      </c>
      <c r="D6" s="11">
        <v>1079</v>
      </c>
      <c r="E6" s="35">
        <f>(D6/4328565)*1000</f>
        <v>0.24927429760209213</v>
      </c>
      <c r="F6" s="14">
        <v>862</v>
      </c>
      <c r="G6" s="35">
        <f>(F6/4328565)*1000</f>
        <v>0.19914220994717649</v>
      </c>
      <c r="H6" s="11">
        <v>16513</v>
      </c>
      <c r="I6" s="35">
        <f>(H6/4328565)*1000</f>
        <v>3.8148901541272915</v>
      </c>
      <c r="J6" s="11">
        <v>14534</v>
      </c>
      <c r="K6" s="35">
        <f>(J6/4311217)*1000</f>
        <v>3.3712058567221272</v>
      </c>
      <c r="L6" s="11">
        <v>1071</v>
      </c>
      <c r="M6" s="35">
        <f>(L6/4311217)*1000</f>
        <v>0.24842173335278644</v>
      </c>
      <c r="N6" s="14">
        <v>837</v>
      </c>
      <c r="O6" s="35">
        <f>(N6/4311217)*1000</f>
        <v>0.19414471598158942</v>
      </c>
      <c r="P6" s="11">
        <v>16442</v>
      </c>
      <c r="Q6" s="35">
        <f>(P6/4311217)*1000</f>
        <v>3.8137723060565034</v>
      </c>
      <c r="R6" s="11">
        <v>19199</v>
      </c>
      <c r="S6" s="35">
        <f>(R6/4274945)*1000</f>
        <v>4.4910519316622786</v>
      </c>
      <c r="T6" s="11">
        <v>1073</v>
      </c>
      <c r="U6" s="35">
        <f>(T6/4274945)*1000</f>
        <v>0.2509973812528582</v>
      </c>
      <c r="V6" s="14">
        <v>817</v>
      </c>
      <c r="W6" s="35">
        <f>(V6/4274945)*1000</f>
        <v>0.19111356988218564</v>
      </c>
      <c r="X6" s="11">
        <f>SUM(V6,T6,R6)</f>
        <v>21089</v>
      </c>
      <c r="Y6" s="35">
        <f>(X6/4274945)*1000</f>
        <v>4.9331628827973226</v>
      </c>
      <c r="Z6" s="11">
        <v>17054</v>
      </c>
      <c r="AA6" s="35">
        <f>Z6/4256350*1000</f>
        <v>4.0067193722320766</v>
      </c>
      <c r="AB6" s="11">
        <v>1029</v>
      </c>
      <c r="AC6" s="35">
        <f>1029/4256350*1000</f>
        <v>0.24175643450374149</v>
      </c>
      <c r="AD6" s="14">
        <v>737</v>
      </c>
      <c r="AE6" s="35">
        <f>AD6/4256350*1000</f>
        <v>0.17315305367274778</v>
      </c>
      <c r="AF6" s="11">
        <v>18820</v>
      </c>
      <c r="AG6" s="35">
        <f>AF6/4256350*1000</f>
        <v>4.4216288604085658</v>
      </c>
      <c r="AH6" s="11">
        <v>16334</v>
      </c>
      <c r="AI6" s="35">
        <f>AH6/4251351*1000</f>
        <v>3.8420727905082406</v>
      </c>
      <c r="AJ6" s="11">
        <v>1011</v>
      </c>
      <c r="AK6" s="35">
        <f>AJ6/4251351*1000</f>
        <v>0.23780675836928072</v>
      </c>
      <c r="AL6" s="14">
        <v>735</v>
      </c>
      <c r="AM6" s="35">
        <f>AL6/4251351*1000</f>
        <v>0.17288621899250378</v>
      </c>
      <c r="AN6" s="11">
        <v>18080</v>
      </c>
      <c r="AO6" s="35">
        <f>AN6/4251351*1000</f>
        <v>4.2527657678700255</v>
      </c>
      <c r="AP6" s="3"/>
      <c r="AQ6" s="3"/>
      <c r="AR6" s="3"/>
    </row>
    <row r="7" spans="1:44" ht="18" customHeight="1">
      <c r="A7" s="41" t="s">
        <v>89</v>
      </c>
      <c r="B7" s="22">
        <v>475</v>
      </c>
      <c r="C7" s="37">
        <f>(B7/175341)*1000</f>
        <v>2.7090070206055632</v>
      </c>
      <c r="D7" s="22">
        <v>38</v>
      </c>
      <c r="E7" s="37">
        <f>(D7/175341)*1000</f>
        <v>0.21672056164844503</v>
      </c>
      <c r="F7" s="22">
        <v>12</v>
      </c>
      <c r="G7" s="37">
        <f>(F7/175341)*1000</f>
        <v>6.8438072099508945E-2</v>
      </c>
      <c r="H7" s="22">
        <v>525</v>
      </c>
      <c r="I7" s="37">
        <f>(H7/175341)*1000</f>
        <v>2.9941656543535169</v>
      </c>
      <c r="J7" s="22">
        <v>462</v>
      </c>
      <c r="K7" s="37">
        <f>(J7/174170)*1000</f>
        <v>2.6525808118504908</v>
      </c>
      <c r="L7" s="22">
        <v>38</v>
      </c>
      <c r="M7" s="37">
        <f>(L7/174170)*1000</f>
        <v>0.21817764253315725</v>
      </c>
      <c r="N7" s="22">
        <v>12</v>
      </c>
      <c r="O7" s="37">
        <f>(N7/174170)*1000</f>
        <v>6.8898202905207553E-2</v>
      </c>
      <c r="P7" s="22">
        <v>512</v>
      </c>
      <c r="Q7" s="37">
        <f>(P7/174170)*1000</f>
        <v>2.9396566572888561</v>
      </c>
      <c r="R7" s="22">
        <v>675</v>
      </c>
      <c r="S7" s="37">
        <f>(R7/170724)*1000</f>
        <v>3.9537499121388908</v>
      </c>
      <c r="T7" s="22">
        <v>38</v>
      </c>
      <c r="U7" s="37">
        <f>(T7/170724)*1000</f>
        <v>0.22258147653522645</v>
      </c>
      <c r="V7" s="22">
        <v>12</v>
      </c>
      <c r="W7" s="37">
        <f>(V7/170724)*1000</f>
        <v>7.0288887326913616E-2</v>
      </c>
      <c r="X7" s="22">
        <v>725</v>
      </c>
      <c r="Y7" s="37">
        <f>(X7/170724)*1000</f>
        <v>4.246620276001031</v>
      </c>
      <c r="Z7" s="22">
        <v>683</v>
      </c>
      <c r="AA7" s="37">
        <f>Z7/170027*1000</f>
        <v>4.017009063266423</v>
      </c>
      <c r="AB7" s="22">
        <v>38</v>
      </c>
      <c r="AC7" s="37">
        <f>AB7/170027*1000</f>
        <v>0.22349391567221677</v>
      </c>
      <c r="AD7" s="22">
        <v>12</v>
      </c>
      <c r="AE7" s="37">
        <f>AD7/170027*1000</f>
        <v>7.0577026001752655E-2</v>
      </c>
      <c r="AF7" s="22">
        <v>733</v>
      </c>
      <c r="AG7" s="37">
        <f>AF7/170027*1000</f>
        <v>4.3110800049403917</v>
      </c>
      <c r="AH7" s="22">
        <v>463</v>
      </c>
      <c r="AI7" s="37">
        <f>AH7/169106*1000</f>
        <v>2.7379276903244119</v>
      </c>
      <c r="AJ7" s="22">
        <v>38</v>
      </c>
      <c r="AK7" s="37">
        <f>AJ7/169106*1000</f>
        <v>0.2247111279315932</v>
      </c>
      <c r="AL7" s="22">
        <v>12</v>
      </c>
      <c r="AM7" s="37">
        <f>AL7/169106*1000</f>
        <v>7.0961408820503113E-2</v>
      </c>
      <c r="AN7" s="22">
        <v>513</v>
      </c>
      <c r="AO7" s="37">
        <f>AN7/169106*1000</f>
        <v>3.0336002270765081</v>
      </c>
      <c r="AP7" s="3"/>
      <c r="AQ7" s="3"/>
      <c r="AR7" s="3"/>
    </row>
    <row r="8" spans="1:44" ht="65.25" customHeight="1">
      <c r="A8" s="25" t="s">
        <v>222</v>
      </c>
      <c r="B8" s="16"/>
      <c r="C8" s="16"/>
      <c r="D8" s="16"/>
      <c r="E8" s="16"/>
      <c r="F8" s="16"/>
      <c r="G8" s="16"/>
      <c r="H8" s="16"/>
      <c r="I8" s="16"/>
      <c r="J8" s="16"/>
      <c r="K8" s="16"/>
      <c r="L8" s="16"/>
      <c r="M8" s="16"/>
      <c r="N8" s="16"/>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3"/>
      <c r="AQ8" s="3"/>
      <c r="AR8" s="3"/>
    </row>
    <row r="9" spans="1:44" ht="164.25" customHeight="1">
      <c r="A9" s="25" t="s">
        <v>223</v>
      </c>
      <c r="B9" s="25"/>
      <c r="C9" s="25"/>
      <c r="D9" s="25"/>
      <c r="E9" s="25"/>
      <c r="F9" s="25"/>
      <c r="G9" s="25"/>
      <c r="H9" s="25"/>
      <c r="I9" s="25"/>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3"/>
      <c r="AQ9" s="3"/>
      <c r="AR9" s="3"/>
    </row>
    <row r="10" spans="1:44" ht="15.75" customHeight="1">
      <c r="A10" s="3"/>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row>
    <row r="11" spans="1:44" ht="15.75" customHeight="1">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row>
    <row r="12" spans="1:44" ht="15.75" customHeight="1">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row>
    <row r="13" spans="1:44" ht="15.75" customHeight="1">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row>
    <row r="14" spans="1:44" ht="15.75" customHeight="1">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row>
    <row r="15" spans="1:44" ht="15.75" customHeight="1">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row>
    <row r="16" spans="1:44" ht="15.75" customHeight="1">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row>
    <row r="17" spans="1:44" ht="15.75" customHeight="1">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row>
    <row r="18" spans="1:44" ht="15.75" customHeight="1">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row>
    <row r="19" spans="1:44" ht="15.75" customHeight="1">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row>
    <row r="20" spans="1:44" ht="15.75" customHeight="1">
      <c r="A20" s="3"/>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row>
    <row r="21" spans="1:44" ht="15.75" customHeight="1">
      <c r="A21" s="3"/>
      <c r="B21" s="3"/>
      <c r="C21" s="3"/>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row>
    <row r="22" spans="1:44" ht="15.75" customHeight="1">
      <c r="A22" s="3"/>
      <c r="B22" s="3"/>
      <c r="C22" s="3"/>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row>
    <row r="23" spans="1:44" ht="15.75" customHeight="1">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row>
    <row r="24" spans="1:44" ht="15.75" customHeight="1">
      <c r="A24" s="3"/>
      <c r="B24" s="3"/>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row>
    <row r="25" spans="1:44" ht="15.75" customHeight="1">
      <c r="A25" s="3"/>
      <c r="B25" s="3"/>
      <c r="C25" s="3"/>
      <c r="D25" s="3"/>
      <c r="E25" s="3"/>
      <c r="F25" s="3"/>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row>
    <row r="26" spans="1:44" ht="15.75" customHeight="1">
      <c r="A26" s="3"/>
      <c r="B26" s="3"/>
      <c r="C26" s="3"/>
      <c r="D26" s="3"/>
      <c r="E26" s="3"/>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row>
    <row r="27" spans="1:44" ht="15.75" customHeight="1">
      <c r="A27" s="3"/>
      <c r="B27" s="3"/>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row>
    <row r="28" spans="1:44" ht="15.75" customHeight="1">
      <c r="A28" s="3"/>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row>
    <row r="29" spans="1:44" ht="15.75" customHeight="1">
      <c r="A29" s="3"/>
      <c r="B29" s="3"/>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row>
    <row r="30" spans="1:44" ht="15.75" customHeight="1">
      <c r="A30" s="3"/>
      <c r="B30" s="3"/>
      <c r="C30" s="3"/>
      <c r="D30" s="3"/>
      <c r="E30" s="3"/>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row>
    <row r="31" spans="1:44" ht="15.75" customHeight="1">
      <c r="A31" s="3"/>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row>
    <row r="32" spans="1:44" ht="15.75" customHeight="1">
      <c r="A32" s="3"/>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row>
    <row r="33" spans="1:44" ht="15.75" customHeight="1">
      <c r="A33" s="3"/>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row>
    <row r="34" spans="1:44" ht="15.75" customHeight="1">
      <c r="A34" s="3"/>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row>
    <row r="35" spans="1:44" ht="15.75" customHeight="1">
      <c r="A35" s="3"/>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row>
    <row r="36" spans="1:44" ht="15.75" customHeight="1">
      <c r="A36" s="3"/>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row>
    <row r="37" spans="1:44" ht="15.75" customHeight="1">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row>
    <row r="38" spans="1:44" ht="15.75" customHeight="1">
      <c r="A38" s="3"/>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row>
    <row r="39" spans="1:44" ht="15.75" customHeight="1">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row>
    <row r="40" spans="1:44" ht="15.75" customHeight="1">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row>
    <row r="41" spans="1:44" ht="15.75" customHeight="1">
      <c r="A41" s="3"/>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row>
    <row r="42" spans="1:44" ht="15.75" customHeight="1">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row>
    <row r="43" spans="1:44" ht="15.75" customHeight="1">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row>
    <row r="44" spans="1:44" ht="15.75" customHeight="1">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row>
    <row r="45" spans="1:44" ht="15.75" customHeight="1">
      <c r="A45" s="3"/>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row>
    <row r="46" spans="1:44" ht="15.75" customHeight="1">
      <c r="A46" s="3"/>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row>
    <row r="47" spans="1:44" ht="15.75" customHeight="1">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row>
    <row r="48" spans="1:44" ht="15.75" customHeight="1">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row>
    <row r="49" spans="1:44" ht="15.75" customHeight="1">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row>
    <row r="50" spans="1:44" ht="15.75" customHeight="1">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row>
    <row r="51" spans="1:44" ht="15.75" customHeight="1">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row>
    <row r="52" spans="1:44" ht="15.75" customHeight="1">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row>
    <row r="53" spans="1:44" ht="15.75" customHeight="1">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row>
    <row r="54" spans="1:44" ht="15.75" customHeight="1">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row>
    <row r="55" spans="1:44" ht="15.75" customHeight="1">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row>
    <row r="56" spans="1:44" ht="15.75" customHeight="1">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row>
    <row r="57" spans="1:44" ht="15.75" customHeight="1">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row>
    <row r="58" spans="1:44" ht="15.75" customHeight="1">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row>
    <row r="59" spans="1:44" ht="15.75" customHeight="1">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row>
    <row r="60" spans="1:44" ht="15.75" customHeight="1">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row>
    <row r="61" spans="1:44" ht="15.75" customHeight="1">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row>
    <row r="62" spans="1:44" ht="15.75" customHeight="1">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row>
    <row r="63" spans="1:44" ht="15.75" customHeight="1">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row>
    <row r="64" spans="1:44" ht="15.75" customHeight="1">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row>
    <row r="65" spans="1:44" ht="15.75" customHeight="1">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row>
    <row r="66" spans="1:44" ht="15.75" customHeight="1">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row>
    <row r="67" spans="1:44" ht="15.75" customHeight="1">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row>
    <row r="68" spans="1:44" ht="15.75" customHeight="1">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row>
    <row r="69" spans="1:44" ht="15.75" customHeight="1">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row>
    <row r="70" spans="1:44" ht="15.75" customHeight="1">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row>
    <row r="71" spans="1:44" ht="15.75" customHeight="1">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row>
    <row r="72" spans="1:44" ht="15.75" customHeight="1">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row>
    <row r="73" spans="1:44" ht="15.75" customHeight="1">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row>
    <row r="74" spans="1:44" ht="15.75" customHeight="1">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row>
    <row r="75" spans="1:44" ht="15.75" customHeight="1">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row>
    <row r="76" spans="1:44" ht="15.75" customHeight="1">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row>
    <row r="77" spans="1:44" ht="15.75" customHeight="1">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row>
    <row r="78" spans="1:44" ht="15.75" customHeight="1">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row>
    <row r="79" spans="1:44" ht="15.75" customHeight="1">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row>
    <row r="80" spans="1:44" ht="15.75" customHeight="1">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row>
    <row r="81" spans="1:44" ht="15.75" customHeight="1">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row>
    <row r="82" spans="1:44" ht="15.75" customHeight="1">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row>
    <row r="83" spans="1:44" ht="15.75" customHeight="1">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row>
    <row r="84" spans="1:44" ht="15.75" customHeight="1">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row>
    <row r="85" spans="1:44" ht="15.75" customHeight="1">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row>
    <row r="86" spans="1:44" ht="15.75" customHeight="1">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row>
    <row r="87" spans="1:44" ht="15.75" customHeight="1">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row>
    <row r="88" spans="1:44" ht="15.75" customHeight="1">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row>
    <row r="89" spans="1:44" ht="15.75" customHeight="1">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row>
    <row r="90" spans="1:44" ht="15.75" customHeight="1">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row>
    <row r="91" spans="1:44" ht="15.75" customHeight="1">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row>
    <row r="92" spans="1:44" ht="15.75" customHeight="1">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row>
    <row r="93" spans="1:44" ht="15.75" customHeight="1">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row>
    <row r="94" spans="1:44" ht="15.75" customHeight="1">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row>
    <row r="95" spans="1:44" ht="15.75" customHeight="1">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row>
    <row r="96" spans="1:44" ht="15.75" customHeight="1">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row>
    <row r="97" spans="1:44" ht="15.75" customHeight="1">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row>
    <row r="98" spans="1:44" ht="15.75" customHeight="1">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row>
    <row r="99" spans="1:44" ht="15.75" customHeight="1">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row>
    <row r="100" spans="1:44" ht="15.7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row>
    <row r="101" spans="1:44" ht="15.7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row>
    <row r="102" spans="1:44" ht="15.7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row>
    <row r="103" spans="1:44" ht="15.7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row>
    <row r="104" spans="1:44" ht="15.7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row>
    <row r="105" spans="1:44" ht="15.7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row>
    <row r="106" spans="1:44" ht="15.7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row>
    <row r="107" spans="1:44" ht="15.7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row>
    <row r="108" spans="1:44" ht="15.7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row>
    <row r="109" spans="1:44" ht="15.7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row>
    <row r="110" spans="1:44" ht="15.7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row>
    <row r="111" spans="1:44" ht="15.7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row>
    <row r="112" spans="1:44" ht="15.7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row>
    <row r="113" spans="1:44" ht="15.7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row>
    <row r="114" spans="1:44" ht="15.7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row>
    <row r="115" spans="1:44" ht="15.7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row>
    <row r="116" spans="1:44" ht="15.7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row>
    <row r="117" spans="1:44" ht="15.7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row>
    <row r="118" spans="1:44" ht="15.7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row>
    <row r="119" spans="1:44" ht="15.7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row>
    <row r="120" spans="1:44" ht="15.7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row>
    <row r="121" spans="1:44" ht="15.7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row>
    <row r="122" spans="1:44" ht="15.7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row>
    <row r="123" spans="1:44" ht="15.7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row>
    <row r="124" spans="1:44" ht="15.7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row>
    <row r="125" spans="1:44" ht="15.7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row>
    <row r="126" spans="1:44" ht="15.7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row>
    <row r="127" spans="1:44" ht="15.7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row>
    <row r="128" spans="1:44" ht="15.7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row>
    <row r="129" spans="1:44" ht="15.7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row>
    <row r="130" spans="1:44" ht="15.7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row>
    <row r="131" spans="1:44" ht="15.7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row>
    <row r="132" spans="1:44" ht="15.7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row>
    <row r="133" spans="1:44" ht="15.7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row>
    <row r="134" spans="1:44" ht="15.7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row>
    <row r="135" spans="1:44" ht="15.7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row>
    <row r="136" spans="1:44" ht="15.7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row>
    <row r="137" spans="1:44" ht="15.7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row>
    <row r="138" spans="1:44" ht="15.7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row>
    <row r="139" spans="1:44" ht="15.7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row>
    <row r="140" spans="1:44" ht="15.7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row>
    <row r="141" spans="1:44" ht="15.7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row>
    <row r="142" spans="1:44" ht="15.7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row>
    <row r="143" spans="1:44" ht="15.7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row>
    <row r="144" spans="1:44" ht="15.7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row>
    <row r="145" spans="1:44" ht="15.7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row>
    <row r="146" spans="1:44" ht="15.7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row>
    <row r="147" spans="1:44" ht="15.7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row>
    <row r="148" spans="1:44" ht="15.7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row>
    <row r="149" spans="1:44" ht="15.7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row>
    <row r="150" spans="1:44" ht="15.7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row>
    <row r="151" spans="1:44" ht="15.7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row>
    <row r="152" spans="1:44" ht="15.7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row>
    <row r="153" spans="1:44" ht="15.7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row>
    <row r="154" spans="1:44" ht="15.7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row>
    <row r="155" spans="1:44" ht="15.7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row>
    <row r="156" spans="1:44" ht="15.7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row>
    <row r="157" spans="1:44" ht="15.7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row>
    <row r="158" spans="1:44" ht="15.7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row>
    <row r="159" spans="1:44" ht="15.7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row>
    <row r="160" spans="1:44" ht="15.7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row>
    <row r="161" spans="1:44" ht="15.7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row>
    <row r="162" spans="1:44" ht="15.7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row>
    <row r="163" spans="1:44" ht="15.7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row>
    <row r="164" spans="1:44" ht="15.7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row>
    <row r="165" spans="1:44" ht="15.7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row>
    <row r="166" spans="1:44" ht="15.7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row>
    <row r="167" spans="1:44" ht="15.7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row>
    <row r="168" spans="1:44" ht="15.7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row>
    <row r="169" spans="1:44" ht="15.7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row>
    <row r="170" spans="1:44" ht="15.7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row>
    <row r="171" spans="1:44" ht="15.7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row>
    <row r="172" spans="1:44" ht="15.7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row>
    <row r="173" spans="1:44" ht="15.7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row>
    <row r="174" spans="1:44" ht="15.7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row>
    <row r="175" spans="1:44" ht="15.7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row>
    <row r="176" spans="1:44" ht="15.7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row>
    <row r="177" spans="1:44" ht="15.7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row>
    <row r="178" spans="1:44" ht="15.7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row>
    <row r="179" spans="1:44" ht="15.7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row>
    <row r="180" spans="1:44" ht="15.7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row>
    <row r="181" spans="1:44" ht="15.7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row>
    <row r="182" spans="1:44" ht="15.7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row>
    <row r="183" spans="1:44" ht="15.7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row>
    <row r="184" spans="1:44" ht="15.7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row>
    <row r="185" spans="1:44" ht="15.7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row>
    <row r="186" spans="1:44" ht="15.7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row>
    <row r="187" spans="1:44" ht="15.7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row>
    <row r="188" spans="1:44" ht="15.7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row>
    <row r="189" spans="1:44" ht="15.7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row>
    <row r="190" spans="1:44" ht="15.7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row>
    <row r="191" spans="1:44" ht="15.7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row>
    <row r="192" spans="1:44" ht="15.7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row>
    <row r="193" spans="1:44" ht="15.7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row>
    <row r="194" spans="1:44" ht="15.7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row>
    <row r="195" spans="1:44" ht="15.7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row>
    <row r="196" spans="1:44" ht="15.7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row>
    <row r="197" spans="1:44" ht="15.7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row>
    <row r="198" spans="1:44" ht="15.7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row>
    <row r="199" spans="1:44" ht="15.7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row>
    <row r="200" spans="1:44" ht="15.7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row>
    <row r="201" spans="1:44" ht="15.7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row>
    <row r="202" spans="1:44" ht="15.7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row>
    <row r="203" spans="1:44" ht="15.7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row>
    <row r="204" spans="1:44" ht="15.7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row>
    <row r="205" spans="1:44" ht="15.7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row>
    <row r="206" spans="1:44" ht="15.7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row>
    <row r="207" spans="1:44" ht="15.7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row>
    <row r="208" spans="1:44" ht="15.7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row>
    <row r="209" spans="1:44" ht="15.7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row>
    <row r="210" spans="1:44" ht="15.7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row>
    <row r="211" spans="1:44" ht="15.7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row>
    <row r="212" spans="1:44" ht="15.7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row>
    <row r="213" spans="1:44" ht="15.7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row>
    <row r="214" spans="1:44" ht="15.7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row>
    <row r="215" spans="1:44" ht="15.7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row>
    <row r="216" spans="1:44" ht="15.7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row>
    <row r="217" spans="1:44" ht="15.7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row>
    <row r="218" spans="1:44" ht="15.7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row>
    <row r="219" spans="1:44" ht="15.7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row>
    <row r="220" spans="1:44" ht="15.7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row>
    <row r="221" spans="1:44" ht="15.75" customHeight="1"/>
    <row r="222" spans="1:44" ht="15.75" customHeight="1"/>
    <row r="223" spans="1:44" ht="15.75" customHeight="1"/>
    <row r="224" spans="1:4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5">
    <mergeCell ref="Z4:AA4"/>
    <mergeCell ref="AB4:AC4"/>
    <mergeCell ref="AD4:AE4"/>
    <mergeCell ref="AF4:AG4"/>
    <mergeCell ref="P4:Q4"/>
    <mergeCell ref="R4:S4"/>
    <mergeCell ref="T4:U4"/>
    <mergeCell ref="V4:W4"/>
    <mergeCell ref="X4:Y4"/>
    <mergeCell ref="AH4:AI4"/>
    <mergeCell ref="AJ4:AK4"/>
    <mergeCell ref="AL4:AM4"/>
    <mergeCell ref="AN4:AO4"/>
    <mergeCell ref="B3:I3"/>
    <mergeCell ref="J3:Q3"/>
    <mergeCell ref="R3:Y3"/>
    <mergeCell ref="Z3:AG3"/>
    <mergeCell ref="AH3:AO3"/>
    <mergeCell ref="B4:C4"/>
    <mergeCell ref="D4:E4"/>
    <mergeCell ref="F4:G4"/>
    <mergeCell ref="H4:I4"/>
    <mergeCell ref="J4:K4"/>
    <mergeCell ref="L4:M4"/>
    <mergeCell ref="N4:O4"/>
  </mergeCells>
  <pageMargins left="0.75" right="0.75" top="1" bottom="1" header="0" footer="0"/>
  <pageSetup paperSize="9"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Z1000"/>
  <sheetViews>
    <sheetView workbookViewId="0">
      <pane xSplit="1" ySplit="4" topLeftCell="B5" activePane="bottomRight" state="frozen"/>
      <selection pane="topRight" activeCell="B1" sqref="B1"/>
      <selection pane="bottomLeft" activeCell="A5" sqref="A5"/>
      <selection pane="bottomRight" activeCell="B5" sqref="B5"/>
    </sheetView>
  </sheetViews>
  <sheetFormatPr defaultColWidth="12.6640625" defaultRowHeight="15" customHeight="1"/>
  <cols>
    <col min="1" max="1" width="28" customWidth="1"/>
    <col min="2" max="25" width="9" customWidth="1"/>
  </cols>
  <sheetData>
    <row r="1" spans="1:26" ht="21.75" customHeight="1">
      <c r="A1" s="1" t="s">
        <v>207</v>
      </c>
      <c r="B1" s="4"/>
      <c r="C1" s="4"/>
      <c r="D1" s="4"/>
      <c r="E1" s="4"/>
      <c r="F1" s="4"/>
      <c r="G1" s="4"/>
      <c r="H1" s="4"/>
      <c r="I1" s="4"/>
      <c r="J1" s="4"/>
      <c r="K1" s="4"/>
      <c r="L1" s="4"/>
      <c r="M1" s="4"/>
      <c r="N1" s="4"/>
      <c r="O1" s="4"/>
      <c r="P1" s="4"/>
      <c r="Q1" s="4"/>
      <c r="R1" s="4"/>
      <c r="S1" s="4"/>
      <c r="T1" s="4"/>
      <c r="U1" s="4"/>
      <c r="V1" s="4"/>
      <c r="W1" s="4"/>
      <c r="X1" s="4"/>
      <c r="Y1" s="4"/>
      <c r="Z1" s="3"/>
    </row>
    <row r="2" spans="1:26" ht="15.75" customHeight="1">
      <c r="A2" s="4"/>
      <c r="B2" s="4"/>
      <c r="C2" s="4"/>
      <c r="D2" s="4"/>
      <c r="E2" s="4"/>
      <c r="F2" s="4"/>
      <c r="G2" s="4"/>
      <c r="H2" s="4"/>
      <c r="I2" s="4"/>
      <c r="J2" s="4"/>
      <c r="K2" s="4"/>
      <c r="L2" s="4"/>
      <c r="M2" s="4"/>
      <c r="N2" s="4"/>
      <c r="O2" s="4"/>
      <c r="P2" s="4"/>
      <c r="Q2" s="4"/>
      <c r="R2" s="4"/>
      <c r="S2" s="4"/>
      <c r="T2" s="4"/>
      <c r="U2" s="4"/>
      <c r="V2" s="4"/>
      <c r="W2" s="4"/>
      <c r="X2" s="4"/>
      <c r="Y2" s="4"/>
      <c r="Z2" s="3"/>
    </row>
    <row r="3" spans="1:26" ht="18" customHeight="1">
      <c r="A3" s="4"/>
      <c r="B3" s="110">
        <v>2020</v>
      </c>
      <c r="C3" s="127"/>
      <c r="D3" s="127"/>
      <c r="E3" s="111"/>
      <c r="F3" s="110">
        <v>2021</v>
      </c>
      <c r="G3" s="127"/>
      <c r="H3" s="127"/>
      <c r="I3" s="111"/>
      <c r="J3" s="110">
        <v>2022</v>
      </c>
      <c r="K3" s="127"/>
      <c r="L3" s="127"/>
      <c r="M3" s="111"/>
      <c r="N3" s="110">
        <v>2023</v>
      </c>
      <c r="O3" s="127"/>
      <c r="P3" s="127"/>
      <c r="Q3" s="111"/>
      <c r="R3" s="110">
        <v>2024</v>
      </c>
      <c r="S3" s="127"/>
      <c r="T3" s="127"/>
      <c r="U3" s="111"/>
      <c r="V3" s="110">
        <v>2025</v>
      </c>
      <c r="W3" s="127"/>
      <c r="X3" s="127"/>
      <c r="Y3" s="111"/>
      <c r="Z3" s="3"/>
    </row>
    <row r="4" spans="1:26" ht="71.400000000000006">
      <c r="A4" s="4"/>
      <c r="B4" s="8" t="s">
        <v>212</v>
      </c>
      <c r="C4" s="8" t="s">
        <v>213</v>
      </c>
      <c r="D4" s="8" t="s">
        <v>77</v>
      </c>
      <c r="E4" s="8" t="s">
        <v>214</v>
      </c>
      <c r="F4" s="8" t="s">
        <v>212</v>
      </c>
      <c r="G4" s="8" t="s">
        <v>213</v>
      </c>
      <c r="H4" s="8" t="s">
        <v>77</v>
      </c>
      <c r="I4" s="8" t="s">
        <v>214</v>
      </c>
      <c r="J4" s="8" t="s">
        <v>212</v>
      </c>
      <c r="K4" s="8" t="s">
        <v>213</v>
      </c>
      <c r="L4" s="8" t="s">
        <v>77</v>
      </c>
      <c r="M4" s="8" t="s">
        <v>214</v>
      </c>
      <c r="N4" s="8" t="s">
        <v>212</v>
      </c>
      <c r="O4" s="8" t="s">
        <v>213</v>
      </c>
      <c r="P4" s="8" t="s">
        <v>77</v>
      </c>
      <c r="Q4" s="8" t="s">
        <v>214</v>
      </c>
      <c r="R4" s="8" t="s">
        <v>212</v>
      </c>
      <c r="S4" s="8" t="s">
        <v>213</v>
      </c>
      <c r="T4" s="8" t="s">
        <v>77</v>
      </c>
      <c r="U4" s="8" t="s">
        <v>214</v>
      </c>
      <c r="V4" s="8" t="s">
        <v>212</v>
      </c>
      <c r="W4" s="8" t="s">
        <v>213</v>
      </c>
      <c r="X4" s="8" t="s">
        <v>77</v>
      </c>
      <c r="Y4" s="8" t="s">
        <v>214</v>
      </c>
      <c r="Z4" s="3"/>
    </row>
    <row r="5" spans="1:26" ht="18" customHeight="1">
      <c r="A5" s="10" t="s">
        <v>215</v>
      </c>
      <c r="B5" s="14">
        <v>108</v>
      </c>
      <c r="C5" s="14">
        <v>2</v>
      </c>
      <c r="D5" s="14">
        <f t="shared" ref="D5:D6" si="0">SUM(B5:C5)</f>
        <v>110</v>
      </c>
      <c r="E5" s="82">
        <f t="shared" ref="E5:E6" si="1">(D5/157179)*1000</f>
        <v>0.69983903702148498</v>
      </c>
      <c r="F5" s="14">
        <v>103</v>
      </c>
      <c r="G5" s="14">
        <v>1</v>
      </c>
      <c r="H5" s="14">
        <f t="shared" ref="H5:H6" si="2">SUM(F5:G5)</f>
        <v>104</v>
      </c>
      <c r="I5" s="82">
        <f t="shared" ref="I5:I6" si="3">(H5/154338)*1000</f>
        <v>0.67384571524835102</v>
      </c>
      <c r="J5" s="14">
        <v>103</v>
      </c>
      <c r="K5" s="14">
        <v>1</v>
      </c>
      <c r="L5" s="14">
        <f t="shared" ref="L5:L6" si="4">SUM(J5:K5)</f>
        <v>104</v>
      </c>
      <c r="M5" s="82">
        <f t="shared" ref="M5:M6" si="5">(L5/154338)*1000</f>
        <v>0.67384571524835102</v>
      </c>
      <c r="N5" s="14">
        <v>94</v>
      </c>
      <c r="O5" s="14">
        <v>4</v>
      </c>
      <c r="P5" s="14">
        <f t="shared" ref="P5:P6" si="6">SUM(N5:O5)</f>
        <v>98</v>
      </c>
      <c r="Q5" s="82">
        <f t="shared" ref="Q5:Q6" si="7">(P5/153600)*1000</f>
        <v>0.63802083333333337</v>
      </c>
      <c r="R5" s="14">
        <v>96</v>
      </c>
      <c r="S5" s="14">
        <v>0</v>
      </c>
      <c r="T5" s="14">
        <f t="shared" ref="T5:T6" si="8">SUM(R5:S5)</f>
        <v>96</v>
      </c>
      <c r="U5" s="82">
        <f t="shared" ref="U5:U6" si="9">(T5/153407)*1000</f>
        <v>0.62578630701336957</v>
      </c>
      <c r="V5" s="14">
        <v>98</v>
      </c>
      <c r="W5" s="14">
        <v>1</v>
      </c>
      <c r="X5" s="14">
        <f t="shared" ref="X5:X6" si="10">SUM(V5:W5)</f>
        <v>99</v>
      </c>
      <c r="Y5" s="82">
        <f t="shared" ref="Y5:Y6" si="11">(X5/153407)*1000</f>
        <v>0.64534212910753752</v>
      </c>
      <c r="Z5" s="3"/>
    </row>
    <row r="6" spans="1:26" ht="18" customHeight="1">
      <c r="A6" s="10" t="s">
        <v>217</v>
      </c>
      <c r="B6" s="22">
        <v>58</v>
      </c>
      <c r="C6" s="22">
        <v>0</v>
      </c>
      <c r="D6" s="22">
        <f t="shared" si="0"/>
        <v>58</v>
      </c>
      <c r="E6" s="83">
        <f t="shared" si="1"/>
        <v>0.36900603770223755</v>
      </c>
      <c r="F6" s="22">
        <v>58</v>
      </c>
      <c r="G6" s="22">
        <v>0</v>
      </c>
      <c r="H6" s="22">
        <f t="shared" si="2"/>
        <v>58</v>
      </c>
      <c r="I6" s="83">
        <f t="shared" si="3"/>
        <v>0.37579857196542654</v>
      </c>
      <c r="J6" s="22">
        <v>55</v>
      </c>
      <c r="K6" s="22">
        <v>0</v>
      </c>
      <c r="L6" s="22">
        <f t="shared" si="4"/>
        <v>55</v>
      </c>
      <c r="M6" s="83">
        <f t="shared" si="5"/>
        <v>0.35636071479480097</v>
      </c>
      <c r="N6" s="22">
        <v>0</v>
      </c>
      <c r="O6" s="22">
        <v>0</v>
      </c>
      <c r="P6" s="22">
        <f t="shared" si="6"/>
        <v>0</v>
      </c>
      <c r="Q6" s="83">
        <f t="shared" si="7"/>
        <v>0</v>
      </c>
      <c r="R6" s="22">
        <v>53</v>
      </c>
      <c r="S6" s="22">
        <v>0</v>
      </c>
      <c r="T6" s="22">
        <f t="shared" si="8"/>
        <v>53</v>
      </c>
      <c r="U6" s="83">
        <f t="shared" si="9"/>
        <v>0.34548619033029787</v>
      </c>
      <c r="V6" s="22">
        <v>49</v>
      </c>
      <c r="W6" s="22">
        <v>0</v>
      </c>
      <c r="X6" s="22">
        <f t="shared" si="10"/>
        <v>49</v>
      </c>
      <c r="Y6" s="83">
        <f t="shared" si="11"/>
        <v>0.31941176087140744</v>
      </c>
      <c r="Z6" s="3"/>
    </row>
    <row r="7" spans="1:26" ht="15.75" customHeight="1">
      <c r="A7" s="16" t="s">
        <v>31</v>
      </c>
      <c r="F7" s="4"/>
      <c r="G7" s="4"/>
      <c r="H7" s="4"/>
      <c r="I7" s="4"/>
      <c r="J7" s="4"/>
      <c r="K7" s="4"/>
      <c r="L7" s="4"/>
      <c r="M7" s="4"/>
      <c r="N7" s="4"/>
      <c r="O7" s="4"/>
      <c r="P7" s="4"/>
      <c r="Q7" s="4"/>
      <c r="R7" s="4"/>
      <c r="S7" s="4"/>
      <c r="T7" s="4"/>
      <c r="U7" s="4"/>
      <c r="V7" s="4"/>
      <c r="W7" s="4"/>
      <c r="X7" s="4"/>
      <c r="Y7" s="4"/>
      <c r="Z7" s="3"/>
    </row>
    <row r="8" spans="1:26" ht="87.75" customHeight="1">
      <c r="A8" s="25" t="s">
        <v>218</v>
      </c>
      <c r="B8" s="16"/>
      <c r="C8" s="16"/>
      <c r="D8" s="16"/>
      <c r="E8" s="16"/>
      <c r="F8" s="16"/>
      <c r="G8" s="16"/>
      <c r="H8" s="16"/>
      <c r="I8" s="16"/>
      <c r="J8" s="16"/>
      <c r="K8" s="16"/>
      <c r="L8" s="16"/>
      <c r="M8" s="16"/>
      <c r="N8" s="16"/>
      <c r="O8" s="16"/>
      <c r="P8" s="16"/>
      <c r="Q8" s="16"/>
      <c r="R8" s="16"/>
      <c r="S8" s="16"/>
      <c r="T8" s="16"/>
      <c r="U8" s="16"/>
      <c r="V8" s="16"/>
      <c r="W8" s="16"/>
      <c r="X8" s="16"/>
      <c r="Y8" s="16"/>
      <c r="Z8" s="3"/>
    </row>
    <row r="9" spans="1:26" ht="15.75" customHeight="1">
      <c r="B9" s="16"/>
      <c r="C9" s="16"/>
      <c r="D9" s="16"/>
      <c r="E9" s="16"/>
      <c r="F9" s="16"/>
      <c r="G9" s="16"/>
      <c r="H9" s="16"/>
      <c r="I9" s="16"/>
      <c r="J9" s="16"/>
      <c r="K9" s="16"/>
      <c r="L9" s="16"/>
      <c r="M9" s="16"/>
      <c r="N9" s="16"/>
      <c r="O9" s="16"/>
      <c r="P9" s="16"/>
      <c r="Q9" s="16"/>
      <c r="R9" s="16"/>
      <c r="S9" s="16"/>
      <c r="T9" s="16"/>
      <c r="U9" s="16"/>
      <c r="V9" s="16"/>
      <c r="W9" s="16"/>
      <c r="X9" s="16"/>
      <c r="Y9" s="16"/>
      <c r="Z9" s="3"/>
    </row>
    <row r="10" spans="1:26" ht="15.75" customHeight="1">
      <c r="A10" s="3"/>
      <c r="B10" s="3"/>
      <c r="C10" s="3"/>
      <c r="D10" s="3"/>
      <c r="E10" s="3"/>
      <c r="F10" s="3"/>
      <c r="G10" s="3"/>
      <c r="H10" s="3"/>
      <c r="I10" s="3"/>
      <c r="J10" s="3"/>
      <c r="K10" s="3"/>
      <c r="L10" s="3"/>
      <c r="M10" s="3"/>
      <c r="N10" s="3"/>
      <c r="O10" s="3"/>
      <c r="P10" s="3"/>
      <c r="Q10" s="3"/>
      <c r="R10" s="3"/>
      <c r="S10" s="3"/>
      <c r="T10" s="3"/>
      <c r="U10" s="3"/>
      <c r="V10" s="3"/>
      <c r="W10" s="3"/>
      <c r="X10" s="3"/>
      <c r="Y10" s="3"/>
      <c r="Z10" s="3"/>
    </row>
    <row r="11" spans="1:26" ht="15.75" customHeight="1">
      <c r="A11" s="3"/>
      <c r="B11" s="3"/>
      <c r="C11" s="3"/>
      <c r="D11" s="3"/>
      <c r="E11" s="3"/>
      <c r="F11" s="3"/>
      <c r="G11" s="3"/>
      <c r="H11" s="3"/>
      <c r="I11" s="3"/>
      <c r="J11" s="3"/>
      <c r="K11" s="3"/>
      <c r="L11" s="3"/>
      <c r="M11" s="3"/>
      <c r="N11" s="3"/>
      <c r="O11" s="3"/>
      <c r="P11" s="3"/>
      <c r="Q11" s="3"/>
      <c r="R11" s="3"/>
      <c r="S11" s="3"/>
      <c r="T11" s="3"/>
      <c r="U11" s="3"/>
      <c r="V11" s="3"/>
      <c r="W11" s="3"/>
      <c r="X11" s="3"/>
      <c r="Y11" s="3"/>
      <c r="Z11" s="3"/>
    </row>
    <row r="12" spans="1:26" ht="15.75" customHeight="1">
      <c r="A12" s="3"/>
      <c r="B12" s="3"/>
      <c r="C12" s="3"/>
      <c r="D12" s="3"/>
      <c r="E12" s="3"/>
      <c r="F12" s="3"/>
      <c r="G12" s="3"/>
      <c r="H12" s="3"/>
      <c r="I12" s="3"/>
      <c r="J12" s="3"/>
      <c r="K12" s="3"/>
      <c r="L12" s="3"/>
      <c r="M12" s="3"/>
      <c r="N12" s="3"/>
      <c r="O12" s="3"/>
      <c r="P12" s="3"/>
      <c r="Q12" s="3"/>
      <c r="R12" s="3"/>
      <c r="S12" s="3"/>
      <c r="T12" s="3"/>
      <c r="U12" s="3"/>
      <c r="V12" s="3"/>
      <c r="W12" s="3"/>
      <c r="X12" s="3"/>
      <c r="Y12" s="3"/>
      <c r="Z12" s="3"/>
    </row>
    <row r="13" spans="1:26" ht="15.75" customHeight="1">
      <c r="A13" s="3"/>
      <c r="B13" s="3"/>
      <c r="C13" s="3"/>
      <c r="D13" s="3"/>
      <c r="E13" s="3"/>
      <c r="F13" s="3"/>
      <c r="G13" s="3"/>
      <c r="H13" s="3"/>
      <c r="I13" s="3"/>
      <c r="J13" s="3"/>
      <c r="K13" s="3"/>
      <c r="L13" s="3"/>
      <c r="M13" s="3"/>
      <c r="N13" s="3"/>
      <c r="O13" s="3"/>
      <c r="P13" s="3"/>
      <c r="Q13" s="3"/>
      <c r="R13" s="3"/>
      <c r="S13" s="3"/>
      <c r="T13" s="3"/>
      <c r="U13" s="3"/>
      <c r="V13" s="3"/>
      <c r="W13" s="3"/>
      <c r="X13" s="3"/>
      <c r="Y13" s="3"/>
      <c r="Z13" s="3"/>
    </row>
    <row r="14" spans="1:26" ht="15.75" customHeight="1">
      <c r="A14" s="3"/>
      <c r="B14" s="3"/>
      <c r="C14" s="3"/>
      <c r="D14" s="3"/>
      <c r="E14" s="3"/>
      <c r="F14" s="3"/>
      <c r="G14" s="3"/>
      <c r="H14" s="3"/>
      <c r="I14" s="3"/>
      <c r="J14" s="3"/>
      <c r="K14" s="3"/>
      <c r="L14" s="3"/>
      <c r="M14" s="3"/>
      <c r="N14" s="3"/>
      <c r="O14" s="3"/>
      <c r="P14" s="3"/>
      <c r="Q14" s="3"/>
      <c r="R14" s="3"/>
      <c r="S14" s="3"/>
      <c r="T14" s="3"/>
      <c r="U14" s="3"/>
      <c r="V14" s="3"/>
      <c r="W14" s="3"/>
      <c r="X14" s="3"/>
      <c r="Y14" s="3"/>
      <c r="Z14" s="3"/>
    </row>
    <row r="15" spans="1:26" ht="15.75" customHeight="1">
      <c r="A15" s="3"/>
      <c r="B15" s="3"/>
      <c r="C15" s="3"/>
      <c r="D15" s="3"/>
      <c r="E15" s="3"/>
      <c r="F15" s="3"/>
      <c r="G15" s="3"/>
      <c r="H15" s="3"/>
      <c r="I15" s="3"/>
      <c r="J15" s="3"/>
      <c r="K15" s="3"/>
      <c r="L15" s="3"/>
      <c r="M15" s="3"/>
      <c r="N15" s="3"/>
      <c r="O15" s="3"/>
      <c r="P15" s="3"/>
      <c r="Q15" s="3"/>
      <c r="R15" s="3"/>
      <c r="S15" s="3"/>
      <c r="T15" s="3"/>
      <c r="U15" s="3"/>
      <c r="V15" s="3"/>
      <c r="W15" s="3"/>
      <c r="X15" s="3"/>
      <c r="Y15" s="3"/>
      <c r="Z15" s="3"/>
    </row>
    <row r="16" spans="1:26" ht="15.75" customHeight="1">
      <c r="A16" s="3"/>
      <c r="B16" s="3"/>
      <c r="C16" s="3"/>
      <c r="D16" s="3"/>
      <c r="E16" s="3"/>
      <c r="F16" s="3"/>
      <c r="G16" s="3"/>
      <c r="H16" s="3"/>
      <c r="I16" s="3"/>
      <c r="J16" s="3"/>
      <c r="K16" s="3"/>
      <c r="L16" s="3"/>
      <c r="M16" s="3"/>
      <c r="N16" s="3"/>
      <c r="O16" s="3"/>
      <c r="P16" s="3"/>
      <c r="Q16" s="3"/>
      <c r="R16" s="3"/>
      <c r="S16" s="3"/>
      <c r="T16" s="3"/>
      <c r="U16" s="3"/>
      <c r="V16" s="3"/>
      <c r="W16" s="3"/>
      <c r="X16" s="3"/>
      <c r="Y16" s="3"/>
      <c r="Z16" s="3"/>
    </row>
    <row r="17" spans="1:26" ht="15.75" customHeight="1">
      <c r="A17" s="3"/>
      <c r="B17" s="3"/>
      <c r="C17" s="3"/>
      <c r="D17" s="3"/>
      <c r="E17" s="3"/>
      <c r="F17" s="3"/>
      <c r="G17" s="3"/>
      <c r="H17" s="3"/>
      <c r="I17" s="3"/>
      <c r="J17" s="3"/>
      <c r="K17" s="3"/>
      <c r="L17" s="3"/>
      <c r="M17" s="3"/>
      <c r="N17" s="3"/>
      <c r="O17" s="3"/>
      <c r="P17" s="3"/>
      <c r="Q17" s="3"/>
      <c r="R17" s="3"/>
      <c r="S17" s="3"/>
      <c r="T17" s="3"/>
      <c r="U17" s="3"/>
      <c r="V17" s="3"/>
      <c r="W17" s="3"/>
      <c r="X17" s="3"/>
      <c r="Y17" s="3"/>
      <c r="Z17" s="3"/>
    </row>
    <row r="18" spans="1:26" ht="15.75" customHeight="1">
      <c r="A18" s="3"/>
      <c r="B18" s="3"/>
      <c r="C18" s="3"/>
      <c r="D18" s="3"/>
      <c r="E18" s="3"/>
      <c r="F18" s="3"/>
      <c r="G18" s="3"/>
      <c r="H18" s="3"/>
      <c r="I18" s="3"/>
      <c r="J18" s="3"/>
      <c r="K18" s="3"/>
      <c r="L18" s="3"/>
      <c r="M18" s="3"/>
      <c r="N18" s="3"/>
      <c r="O18" s="3"/>
      <c r="P18" s="3"/>
      <c r="Q18" s="3"/>
      <c r="R18" s="3"/>
      <c r="S18" s="3"/>
      <c r="T18" s="3"/>
      <c r="U18" s="3"/>
      <c r="V18" s="3"/>
      <c r="W18" s="3"/>
      <c r="X18" s="3"/>
      <c r="Y18" s="3"/>
      <c r="Z18" s="3"/>
    </row>
    <row r="19" spans="1:26" ht="15.75" customHeight="1">
      <c r="A19" s="3"/>
      <c r="B19" s="3"/>
      <c r="C19" s="3"/>
      <c r="D19" s="3"/>
      <c r="E19" s="3"/>
      <c r="F19" s="3"/>
      <c r="G19" s="3"/>
      <c r="H19" s="3"/>
      <c r="I19" s="3"/>
      <c r="J19" s="3"/>
      <c r="K19" s="3"/>
      <c r="L19" s="3"/>
      <c r="M19" s="3"/>
      <c r="N19" s="3"/>
      <c r="O19" s="3"/>
      <c r="P19" s="3"/>
      <c r="Q19" s="3"/>
      <c r="R19" s="3"/>
      <c r="S19" s="3"/>
      <c r="T19" s="3"/>
      <c r="U19" s="3"/>
      <c r="V19" s="3"/>
      <c r="W19" s="3"/>
      <c r="X19" s="3"/>
      <c r="Y19" s="3"/>
      <c r="Z19" s="3"/>
    </row>
    <row r="20" spans="1:26" ht="15.75" customHeight="1">
      <c r="A20" s="3"/>
      <c r="B20" s="3"/>
      <c r="C20" s="3"/>
      <c r="D20" s="3"/>
      <c r="E20" s="3"/>
      <c r="F20" s="3"/>
      <c r="G20" s="3"/>
      <c r="H20" s="3"/>
      <c r="I20" s="3"/>
      <c r="J20" s="3"/>
      <c r="K20" s="3"/>
      <c r="L20" s="3"/>
      <c r="M20" s="3"/>
      <c r="N20" s="3"/>
      <c r="O20" s="3"/>
      <c r="P20" s="3"/>
      <c r="Q20" s="3"/>
      <c r="R20" s="3"/>
      <c r="S20" s="3"/>
      <c r="T20" s="3"/>
      <c r="U20" s="3"/>
      <c r="V20" s="3"/>
      <c r="W20" s="3"/>
      <c r="X20" s="3"/>
      <c r="Y20" s="3"/>
      <c r="Z20" s="3"/>
    </row>
    <row r="21" spans="1:26" ht="15.75" customHeight="1">
      <c r="A21" s="3"/>
      <c r="B21" s="3"/>
      <c r="C21" s="3"/>
      <c r="D21" s="3"/>
      <c r="E21" s="3"/>
      <c r="F21" s="3"/>
      <c r="G21" s="3"/>
      <c r="H21" s="3"/>
      <c r="I21" s="3"/>
      <c r="J21" s="3"/>
      <c r="K21" s="3"/>
      <c r="L21" s="3"/>
      <c r="M21" s="3"/>
      <c r="N21" s="3"/>
      <c r="O21" s="3"/>
      <c r="P21" s="3"/>
      <c r="Q21" s="3"/>
      <c r="R21" s="3"/>
      <c r="S21" s="3"/>
      <c r="T21" s="3"/>
      <c r="U21" s="3"/>
      <c r="V21" s="3"/>
      <c r="W21" s="3"/>
      <c r="X21" s="3"/>
      <c r="Y21" s="3"/>
      <c r="Z21" s="3"/>
    </row>
    <row r="22" spans="1:26" ht="15.75" customHeight="1">
      <c r="A22" s="3"/>
      <c r="B22" s="3"/>
      <c r="C22" s="3"/>
      <c r="D22" s="3"/>
      <c r="E22" s="3"/>
      <c r="F22" s="3"/>
      <c r="G22" s="3"/>
      <c r="H22" s="3"/>
      <c r="I22" s="3"/>
      <c r="J22" s="3"/>
      <c r="K22" s="3"/>
      <c r="L22" s="3"/>
      <c r="M22" s="3"/>
      <c r="N22" s="3"/>
      <c r="O22" s="3"/>
      <c r="P22" s="3"/>
      <c r="Q22" s="3"/>
      <c r="R22" s="3"/>
      <c r="S22" s="3"/>
      <c r="T22" s="3"/>
      <c r="U22" s="3"/>
      <c r="V22" s="3"/>
      <c r="W22" s="3"/>
      <c r="X22" s="3"/>
      <c r="Y22" s="3"/>
      <c r="Z22" s="3"/>
    </row>
    <row r="23" spans="1:26" ht="15.75" customHeight="1">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ht="15.75" customHeight="1">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ht="15.75" customHeight="1">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ht="15.75" customHeight="1">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ht="15.75" customHeight="1">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ht="15.75" customHeight="1">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ht="15.75" customHeight="1">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ht="15.75" customHeight="1">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ht="15.75" customHeight="1">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ht="15.75" customHeight="1">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ht="15.75" customHeight="1">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ht="15.75" customHeight="1">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ht="15.75" customHeight="1">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ht="15.75" customHeight="1">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ht="15.75" customHeight="1">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ht="15.75" customHeight="1">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ht="15.75" customHeight="1">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ht="15.75" customHeight="1">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ht="15.75" customHeight="1">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ht="15.75" customHeight="1">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ht="15.75" customHeight="1">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ht="15.75" customHeight="1">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ht="15.75" customHeight="1">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ht="15.75" customHeight="1">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ht="15.75" customHeight="1">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ht="15.75" customHeight="1">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ht="15.75" customHeight="1">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ht="15.75" customHeight="1">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ht="15.75" customHeight="1">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ht="15.75" customHeight="1">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ht="15.75" customHeight="1">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ht="15.75" customHeight="1">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ht="15.75" customHeight="1">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ht="15.75" customHeight="1">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ht="15.75" customHeight="1">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ht="15.75" customHeight="1">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ht="15.75" customHeight="1">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ht="15.75" customHeight="1">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ht="15.75" customHeight="1">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ht="15.75" customHeight="1">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ht="15.75" customHeight="1">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ht="15.75" customHeight="1">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ht="15.75" customHeight="1">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ht="15.75" customHeight="1">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ht="15.75" customHeight="1">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ht="15.75" customHeight="1">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ht="15.75" customHeight="1">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ht="15.75" customHeight="1">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ht="15.75" customHeight="1">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ht="15.75" customHeight="1">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ht="15.75" customHeight="1">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ht="15.75" customHeight="1">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ht="15.75" customHeight="1">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ht="15.75" customHeight="1">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ht="15.75" customHeight="1">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ht="15.75" customHeight="1">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ht="15.75" customHeight="1">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ht="15.75" customHeight="1">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ht="15.75" customHeight="1">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ht="15.75" customHeight="1">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ht="15.75" customHeight="1">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ht="15.75" customHeight="1">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ht="15.75" customHeight="1">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ht="15.75" customHeight="1">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ht="15.75" customHeight="1">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ht="15.75" customHeight="1">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ht="15.75" customHeight="1">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ht="15.75" customHeight="1">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ht="15.75" customHeight="1">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ht="15.75" customHeight="1">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ht="15.75" customHeight="1">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ht="15.75" customHeight="1">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ht="15.75" customHeight="1">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ht="15.75" customHeight="1">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ht="15.75" customHeight="1">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ht="15.75" customHeight="1">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ht="15.75" customHeight="1">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ht="15.7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5.7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5.7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5.7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5.7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5.7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5.7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5.7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5.7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5.7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5.7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5.7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5.7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5.7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5.7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5.7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5.7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5.7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5.7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5.7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5.7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5.7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5.7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5.7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5.7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5.7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5.7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5.7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5.7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5.7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5.7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5.7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5.7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5.7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5.7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5.7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5.7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5.7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5.7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5.7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5.7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5.7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5.7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5.7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5.7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5.7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5.7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5.7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5.7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5.7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5.7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5.7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5.7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5.7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5.7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5.7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5.7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5.7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5.7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5.7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5.7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5.7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5.7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5.7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5.7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5.7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5.7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5.7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5.7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5.7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5.7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5.7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5.7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5.7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5.7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5.7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5.7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5.7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5.7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5.7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5.7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5.7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5.7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5.7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5.7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5.7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5.7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5.7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5.7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5.7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5.7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5.7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5.7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5.7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5.7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5.7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5.7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5.7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5.7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5.7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5.7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5.7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5.7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5.7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5.7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5.7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5.7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5.7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5.7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5.7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5.7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5.7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5.7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5.7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5.7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5.7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5.7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5.7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5.7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5.7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5.7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5.75" customHeight="1"/>
    <row r="222" spans="1:26" ht="15.75" customHeight="1"/>
    <row r="223" spans="1:26" ht="15.75" customHeight="1"/>
    <row r="224" spans="1:26"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
    <mergeCell ref="V3:Y3"/>
    <mergeCell ref="B3:E3"/>
    <mergeCell ref="F3:I3"/>
    <mergeCell ref="J3:M3"/>
    <mergeCell ref="N3:Q3"/>
    <mergeCell ref="R3:U3"/>
  </mergeCells>
  <pageMargins left="0.75" right="0.75" top="1" bottom="1" header="0" footer="0"/>
  <pageSetup paperSize="9" orientation="portrai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Z1000"/>
  <sheetViews>
    <sheetView workbookViewId="0">
      <pane xSplit="1" ySplit="4" topLeftCell="B5" activePane="bottomRight" state="frozen"/>
      <selection pane="topRight" activeCell="B1" sqref="B1"/>
      <selection pane="bottomLeft" activeCell="A5" sqref="A5"/>
      <selection pane="bottomRight" activeCell="B5" sqref="B5"/>
    </sheetView>
  </sheetViews>
  <sheetFormatPr defaultColWidth="12.6640625" defaultRowHeight="15" customHeight="1"/>
  <cols>
    <col min="1" max="1" width="28" customWidth="1"/>
    <col min="2" max="13" width="9" customWidth="1"/>
  </cols>
  <sheetData>
    <row r="1" spans="1:26" ht="21.75" customHeight="1">
      <c r="A1" s="1" t="s">
        <v>219</v>
      </c>
      <c r="B1" s="4"/>
      <c r="C1" s="4"/>
      <c r="D1" s="4"/>
      <c r="E1" s="4"/>
      <c r="F1" s="4"/>
      <c r="G1" s="4"/>
      <c r="H1" s="4"/>
      <c r="I1" s="4"/>
      <c r="J1" s="4"/>
      <c r="K1" s="4"/>
      <c r="L1" s="4"/>
      <c r="M1" s="4"/>
      <c r="N1" s="3"/>
      <c r="O1" s="3"/>
      <c r="P1" s="3"/>
      <c r="Q1" s="3"/>
      <c r="R1" s="3"/>
      <c r="S1" s="3"/>
      <c r="T1" s="3"/>
      <c r="U1" s="3"/>
      <c r="V1" s="3"/>
      <c r="W1" s="3"/>
      <c r="X1" s="3"/>
      <c r="Y1" s="3"/>
      <c r="Z1" s="3"/>
    </row>
    <row r="2" spans="1:26" ht="15.75" customHeight="1">
      <c r="A2" s="4"/>
      <c r="B2" s="4"/>
      <c r="C2" s="4"/>
      <c r="D2" s="4"/>
      <c r="E2" s="4"/>
      <c r="F2" s="4"/>
      <c r="G2" s="4"/>
      <c r="H2" s="4"/>
      <c r="I2" s="4"/>
      <c r="J2" s="4"/>
      <c r="K2" s="4"/>
      <c r="L2" s="4"/>
      <c r="M2" s="4"/>
      <c r="N2" s="3"/>
      <c r="O2" s="3"/>
      <c r="P2" s="3"/>
      <c r="Q2" s="3"/>
      <c r="R2" s="3"/>
      <c r="S2" s="3"/>
      <c r="T2" s="3"/>
      <c r="U2" s="3"/>
      <c r="V2" s="3"/>
      <c r="W2" s="3"/>
      <c r="X2" s="3"/>
      <c r="Y2" s="3"/>
      <c r="Z2" s="3"/>
    </row>
    <row r="3" spans="1:26" ht="18" customHeight="1">
      <c r="A3" s="4"/>
      <c r="B3" s="110">
        <v>2020</v>
      </c>
      <c r="C3" s="111"/>
      <c r="D3" s="110">
        <v>2021</v>
      </c>
      <c r="E3" s="111"/>
      <c r="F3" s="110">
        <v>2022</v>
      </c>
      <c r="G3" s="111"/>
      <c r="H3" s="110">
        <v>2023</v>
      </c>
      <c r="I3" s="111"/>
      <c r="J3" s="110">
        <v>2024</v>
      </c>
      <c r="K3" s="111"/>
      <c r="L3" s="110">
        <v>2025</v>
      </c>
      <c r="M3" s="111"/>
      <c r="N3" s="3"/>
      <c r="O3" s="3"/>
      <c r="P3" s="3"/>
      <c r="Q3" s="3"/>
      <c r="R3" s="3"/>
      <c r="S3" s="3"/>
      <c r="T3" s="3"/>
      <c r="U3" s="3"/>
      <c r="V3" s="3"/>
      <c r="W3" s="3"/>
      <c r="X3" s="3"/>
      <c r="Y3" s="3"/>
      <c r="Z3" s="3"/>
    </row>
    <row r="4" spans="1:26" ht="71.400000000000006">
      <c r="A4" s="4"/>
      <c r="B4" s="8" t="s">
        <v>212</v>
      </c>
      <c r="C4" s="8" t="s">
        <v>220</v>
      </c>
      <c r="D4" s="8" t="s">
        <v>212</v>
      </c>
      <c r="E4" s="8" t="s">
        <v>220</v>
      </c>
      <c r="F4" s="8" t="s">
        <v>212</v>
      </c>
      <c r="G4" s="8" t="s">
        <v>220</v>
      </c>
      <c r="H4" s="8" t="s">
        <v>212</v>
      </c>
      <c r="I4" s="8" t="s">
        <v>220</v>
      </c>
      <c r="J4" s="8" t="s">
        <v>212</v>
      </c>
      <c r="K4" s="8" t="s">
        <v>220</v>
      </c>
      <c r="L4" s="8" t="s">
        <v>212</v>
      </c>
      <c r="M4" s="8" t="s">
        <v>220</v>
      </c>
      <c r="N4" s="3"/>
      <c r="O4" s="3"/>
      <c r="P4" s="3"/>
      <c r="Q4" s="3"/>
      <c r="R4" s="3"/>
      <c r="S4" s="3"/>
      <c r="T4" s="3"/>
      <c r="U4" s="3"/>
      <c r="V4" s="3"/>
      <c r="W4" s="3"/>
      <c r="X4" s="3"/>
      <c r="Y4" s="3"/>
      <c r="Z4" s="3"/>
    </row>
    <row r="5" spans="1:26" ht="18" customHeight="1">
      <c r="A5" s="10" t="s">
        <v>221</v>
      </c>
      <c r="B5" s="14">
        <v>15</v>
      </c>
      <c r="C5" s="35">
        <f>(B5/16991)*1000</f>
        <v>0.88282031663822014</v>
      </c>
      <c r="D5" s="14">
        <v>12</v>
      </c>
      <c r="E5" s="35">
        <f>(D5/16386)*1000</f>
        <v>0.73233247894544129</v>
      </c>
      <c r="F5" s="14">
        <v>12</v>
      </c>
      <c r="G5" s="35">
        <f>(F5/15501)*1000</f>
        <v>0.77414360363847501</v>
      </c>
      <c r="H5" s="14">
        <v>12</v>
      </c>
      <c r="I5" s="35">
        <f>(H5/15506)*1000</f>
        <v>0.77389397652521608</v>
      </c>
      <c r="J5" s="14">
        <v>12</v>
      </c>
      <c r="K5" s="35">
        <f>(J5/15176)*1000</f>
        <v>0.79072219293621504</v>
      </c>
      <c r="L5" s="14">
        <v>12</v>
      </c>
      <c r="M5" s="35">
        <f>(L5/15176)*1000</f>
        <v>0.79072219293621504</v>
      </c>
      <c r="N5" s="3"/>
      <c r="O5" s="3"/>
      <c r="P5" s="3"/>
      <c r="Q5" s="3"/>
      <c r="R5" s="3"/>
      <c r="S5" s="3"/>
      <c r="T5" s="3"/>
      <c r="U5" s="3"/>
      <c r="V5" s="3"/>
      <c r="W5" s="3"/>
      <c r="X5" s="3"/>
      <c r="Y5" s="3"/>
      <c r="Z5" s="3"/>
    </row>
    <row r="6" spans="1:26" ht="15.75" customHeight="1">
      <c r="A6" s="16" t="s">
        <v>31</v>
      </c>
      <c r="B6" s="16"/>
      <c r="C6" s="16"/>
      <c r="D6" s="16"/>
      <c r="E6" s="16"/>
      <c r="F6" s="16"/>
      <c r="G6" s="16"/>
      <c r="H6" s="16"/>
      <c r="I6" s="16"/>
      <c r="J6" s="16"/>
      <c r="K6" s="16"/>
      <c r="L6" s="16"/>
      <c r="M6" s="16"/>
      <c r="N6" s="3"/>
      <c r="O6" s="3"/>
      <c r="P6" s="3"/>
      <c r="Q6" s="3"/>
      <c r="R6" s="3"/>
      <c r="S6" s="3"/>
      <c r="T6" s="3"/>
      <c r="U6" s="3"/>
      <c r="V6" s="3"/>
      <c r="W6" s="3"/>
      <c r="X6" s="3"/>
      <c r="Y6" s="3"/>
      <c r="Z6" s="3"/>
    </row>
    <row r="7" spans="1:26" ht="63" customHeight="1">
      <c r="A7" s="25" t="s">
        <v>224</v>
      </c>
      <c r="B7" s="25"/>
      <c r="C7" s="25"/>
      <c r="D7" s="16"/>
      <c r="E7" s="16"/>
      <c r="F7" s="16"/>
      <c r="G7" s="16"/>
      <c r="H7" s="16"/>
      <c r="I7" s="16"/>
      <c r="J7" s="16"/>
      <c r="K7" s="16"/>
      <c r="L7" s="16"/>
      <c r="M7" s="16"/>
      <c r="N7" s="3"/>
      <c r="O7" s="3"/>
      <c r="P7" s="3"/>
      <c r="Q7" s="3"/>
      <c r="R7" s="3"/>
      <c r="S7" s="3"/>
      <c r="T7" s="3"/>
      <c r="U7" s="3"/>
      <c r="V7" s="3"/>
      <c r="W7" s="3"/>
      <c r="X7" s="3"/>
      <c r="Y7" s="3"/>
      <c r="Z7" s="3"/>
    </row>
    <row r="8" spans="1:26" ht="15.75" customHeight="1">
      <c r="A8" s="3"/>
      <c r="B8" s="3"/>
      <c r="C8" s="3"/>
      <c r="D8" s="3"/>
      <c r="E8" s="3"/>
      <c r="F8" s="3"/>
      <c r="G8" s="3"/>
      <c r="H8" s="3"/>
      <c r="I8" s="3"/>
      <c r="J8" s="3"/>
      <c r="K8" s="3"/>
      <c r="L8" s="3"/>
      <c r="M8" s="3"/>
      <c r="N8" s="3"/>
      <c r="O8" s="3"/>
      <c r="P8" s="3"/>
      <c r="Q8" s="3"/>
      <c r="R8" s="3"/>
      <c r="S8" s="3"/>
      <c r="T8" s="3"/>
      <c r="U8" s="3"/>
      <c r="V8" s="3"/>
      <c r="W8" s="3"/>
      <c r="X8" s="3"/>
      <c r="Y8" s="3"/>
      <c r="Z8" s="3"/>
    </row>
    <row r="9" spans="1:26" ht="15.75" customHeight="1">
      <c r="A9" s="3"/>
      <c r="B9" s="3"/>
      <c r="C9" s="3"/>
      <c r="D9" s="3"/>
      <c r="E9" s="3"/>
      <c r="F9" s="3"/>
      <c r="G9" s="3"/>
      <c r="H9" s="3"/>
      <c r="I9" s="3"/>
      <c r="J9" s="3"/>
      <c r="K9" s="3"/>
      <c r="L9" s="3"/>
      <c r="M9" s="3"/>
      <c r="N9" s="3"/>
      <c r="O9" s="3"/>
      <c r="P9" s="3"/>
      <c r="Q9" s="3"/>
      <c r="R9" s="3"/>
      <c r="S9" s="3"/>
      <c r="T9" s="3"/>
      <c r="U9" s="3"/>
      <c r="V9" s="3"/>
      <c r="W9" s="3"/>
      <c r="X9" s="3"/>
      <c r="Y9" s="3"/>
      <c r="Z9" s="3"/>
    </row>
    <row r="10" spans="1:26" ht="15.75" customHeight="1">
      <c r="A10" s="3"/>
      <c r="B10" s="3"/>
      <c r="C10" s="3"/>
      <c r="D10" s="3"/>
      <c r="E10" s="3"/>
      <c r="F10" s="3"/>
      <c r="G10" s="3"/>
      <c r="H10" s="3"/>
      <c r="I10" s="3"/>
      <c r="J10" s="3"/>
      <c r="K10" s="3"/>
      <c r="L10" s="3"/>
      <c r="M10" s="3"/>
      <c r="N10" s="3"/>
      <c r="O10" s="3"/>
      <c r="P10" s="3"/>
      <c r="Q10" s="3"/>
      <c r="R10" s="3"/>
      <c r="S10" s="3"/>
      <c r="T10" s="3"/>
      <c r="U10" s="3"/>
      <c r="V10" s="3"/>
      <c r="W10" s="3"/>
      <c r="X10" s="3"/>
      <c r="Y10" s="3"/>
      <c r="Z10" s="3"/>
    </row>
    <row r="11" spans="1:26" ht="15.75" customHeight="1">
      <c r="A11" s="3"/>
      <c r="B11" s="3"/>
      <c r="C11" s="3"/>
      <c r="D11" s="3"/>
      <c r="E11" s="3"/>
      <c r="F11" s="3"/>
      <c r="G11" s="3"/>
      <c r="H11" s="3"/>
      <c r="I11" s="3"/>
      <c r="J11" s="3"/>
      <c r="K11" s="3"/>
      <c r="L11" s="3"/>
      <c r="M11" s="3"/>
      <c r="N11" s="3"/>
      <c r="O11" s="3"/>
      <c r="P11" s="3"/>
      <c r="Q11" s="3"/>
      <c r="R11" s="3"/>
      <c r="S11" s="3"/>
      <c r="T11" s="3"/>
      <c r="U11" s="3"/>
      <c r="V11" s="3"/>
      <c r="W11" s="3"/>
      <c r="X11" s="3"/>
      <c r="Y11" s="3"/>
      <c r="Z11" s="3"/>
    </row>
    <row r="12" spans="1:26" ht="15.75" customHeight="1">
      <c r="A12" s="3"/>
      <c r="B12" s="3"/>
      <c r="C12" s="3"/>
      <c r="D12" s="3"/>
      <c r="E12" s="3"/>
      <c r="F12" s="3"/>
      <c r="G12" s="3"/>
      <c r="H12" s="3"/>
      <c r="I12" s="3"/>
      <c r="J12" s="3"/>
      <c r="K12" s="3"/>
      <c r="L12" s="3"/>
      <c r="M12" s="3"/>
      <c r="N12" s="3"/>
      <c r="O12" s="3"/>
      <c r="P12" s="3"/>
      <c r="Q12" s="3"/>
      <c r="R12" s="3"/>
      <c r="S12" s="3"/>
      <c r="T12" s="3"/>
      <c r="U12" s="3"/>
      <c r="V12" s="3"/>
      <c r="W12" s="3"/>
      <c r="X12" s="3"/>
      <c r="Y12" s="3"/>
      <c r="Z12" s="3"/>
    </row>
    <row r="13" spans="1:26" ht="15.75" customHeight="1">
      <c r="A13" s="3"/>
      <c r="B13" s="3"/>
      <c r="C13" s="3"/>
      <c r="D13" s="3"/>
      <c r="E13" s="3"/>
      <c r="F13" s="3"/>
      <c r="G13" s="3"/>
      <c r="H13" s="3"/>
      <c r="I13" s="3"/>
      <c r="J13" s="3"/>
      <c r="K13" s="3"/>
      <c r="L13" s="3"/>
      <c r="M13" s="3"/>
      <c r="N13" s="3"/>
      <c r="O13" s="3"/>
      <c r="P13" s="3"/>
      <c r="Q13" s="3"/>
      <c r="R13" s="3"/>
      <c r="S13" s="3"/>
      <c r="T13" s="3"/>
      <c r="U13" s="3"/>
      <c r="V13" s="3"/>
      <c r="W13" s="3"/>
      <c r="X13" s="3"/>
      <c r="Y13" s="3"/>
      <c r="Z13" s="3"/>
    </row>
    <row r="14" spans="1:26" ht="15.75" customHeight="1">
      <c r="A14" s="3"/>
      <c r="B14" s="3"/>
      <c r="C14" s="3"/>
      <c r="D14" s="3"/>
      <c r="E14" s="3"/>
      <c r="F14" s="3"/>
      <c r="G14" s="3"/>
      <c r="H14" s="3"/>
      <c r="I14" s="3"/>
      <c r="J14" s="3"/>
      <c r="K14" s="3"/>
      <c r="L14" s="3"/>
      <c r="M14" s="3"/>
      <c r="N14" s="3"/>
      <c r="O14" s="3"/>
      <c r="P14" s="3"/>
      <c r="Q14" s="3"/>
      <c r="R14" s="3"/>
      <c r="S14" s="3"/>
      <c r="T14" s="3"/>
      <c r="U14" s="3"/>
      <c r="V14" s="3"/>
      <c r="W14" s="3"/>
      <c r="X14" s="3"/>
      <c r="Y14" s="3"/>
      <c r="Z14" s="3"/>
    </row>
    <row r="15" spans="1:26" ht="15.75" customHeight="1">
      <c r="A15" s="3"/>
      <c r="B15" s="3"/>
      <c r="C15" s="3"/>
      <c r="D15" s="3"/>
      <c r="E15" s="3"/>
      <c r="F15" s="3"/>
      <c r="G15" s="3"/>
      <c r="H15" s="3"/>
      <c r="I15" s="3"/>
      <c r="J15" s="3"/>
      <c r="K15" s="3"/>
      <c r="L15" s="3"/>
      <c r="M15" s="3"/>
      <c r="N15" s="3"/>
      <c r="O15" s="3"/>
      <c r="P15" s="3"/>
      <c r="Q15" s="3"/>
      <c r="R15" s="3"/>
      <c r="S15" s="3"/>
      <c r="T15" s="3"/>
      <c r="U15" s="3"/>
      <c r="V15" s="3"/>
      <c r="W15" s="3"/>
      <c r="X15" s="3"/>
      <c r="Y15" s="3"/>
      <c r="Z15" s="3"/>
    </row>
    <row r="16" spans="1:26" ht="15.75" customHeight="1">
      <c r="A16" s="3"/>
      <c r="B16" s="3"/>
      <c r="C16" s="3"/>
      <c r="D16" s="3"/>
      <c r="E16" s="3"/>
      <c r="F16" s="3"/>
      <c r="G16" s="3"/>
      <c r="H16" s="3"/>
      <c r="I16" s="3"/>
      <c r="J16" s="3"/>
      <c r="K16" s="3"/>
      <c r="L16" s="3"/>
      <c r="M16" s="3"/>
      <c r="N16" s="3"/>
      <c r="O16" s="3"/>
      <c r="P16" s="3"/>
      <c r="Q16" s="3"/>
      <c r="R16" s="3"/>
      <c r="S16" s="3"/>
      <c r="T16" s="3"/>
      <c r="U16" s="3"/>
      <c r="V16" s="3"/>
      <c r="W16" s="3"/>
      <c r="X16" s="3"/>
      <c r="Y16" s="3"/>
      <c r="Z16" s="3"/>
    </row>
    <row r="17" spans="1:26" ht="15.75" customHeight="1">
      <c r="A17" s="3"/>
      <c r="B17" s="3"/>
      <c r="C17" s="3"/>
      <c r="D17" s="3"/>
      <c r="E17" s="3"/>
      <c r="F17" s="3"/>
      <c r="G17" s="3"/>
      <c r="H17" s="3"/>
      <c r="I17" s="3"/>
      <c r="J17" s="3"/>
      <c r="K17" s="3"/>
      <c r="L17" s="3"/>
      <c r="M17" s="3"/>
      <c r="N17" s="3"/>
      <c r="O17" s="3"/>
      <c r="P17" s="3"/>
      <c r="Q17" s="3"/>
      <c r="R17" s="3"/>
      <c r="S17" s="3"/>
      <c r="T17" s="3"/>
      <c r="U17" s="3"/>
      <c r="V17" s="3"/>
      <c r="W17" s="3"/>
      <c r="X17" s="3"/>
      <c r="Y17" s="3"/>
      <c r="Z17" s="3"/>
    </row>
    <row r="18" spans="1:26" ht="15.75" customHeight="1">
      <c r="A18" s="3"/>
      <c r="B18" s="3"/>
      <c r="C18" s="3"/>
      <c r="D18" s="3"/>
      <c r="E18" s="3"/>
      <c r="F18" s="3"/>
      <c r="G18" s="3"/>
      <c r="H18" s="3"/>
      <c r="I18" s="3"/>
      <c r="J18" s="3"/>
      <c r="K18" s="3"/>
      <c r="L18" s="3"/>
      <c r="M18" s="3"/>
      <c r="N18" s="3"/>
      <c r="O18" s="3"/>
      <c r="P18" s="3"/>
      <c r="Q18" s="3"/>
      <c r="R18" s="3"/>
      <c r="S18" s="3"/>
      <c r="T18" s="3"/>
      <c r="U18" s="3"/>
      <c r="V18" s="3"/>
      <c r="W18" s="3"/>
      <c r="X18" s="3"/>
      <c r="Y18" s="3"/>
      <c r="Z18" s="3"/>
    </row>
    <row r="19" spans="1:26" ht="15.75" customHeight="1">
      <c r="A19" s="3"/>
      <c r="B19" s="3"/>
      <c r="C19" s="3"/>
      <c r="D19" s="3"/>
      <c r="E19" s="3"/>
      <c r="F19" s="3"/>
      <c r="G19" s="3"/>
      <c r="H19" s="3"/>
      <c r="I19" s="3"/>
      <c r="J19" s="3"/>
      <c r="K19" s="3"/>
      <c r="L19" s="3"/>
      <c r="M19" s="3"/>
      <c r="N19" s="3"/>
      <c r="O19" s="3"/>
      <c r="P19" s="3"/>
      <c r="Q19" s="3"/>
      <c r="R19" s="3"/>
      <c r="S19" s="3"/>
      <c r="T19" s="3"/>
      <c r="U19" s="3"/>
      <c r="V19" s="3"/>
      <c r="W19" s="3"/>
      <c r="X19" s="3"/>
      <c r="Y19" s="3"/>
      <c r="Z19" s="3"/>
    </row>
    <row r="20" spans="1:26" ht="15.75" customHeight="1">
      <c r="A20" s="3"/>
      <c r="B20" s="3"/>
      <c r="C20" s="3"/>
      <c r="D20" s="3"/>
      <c r="E20" s="3"/>
      <c r="F20" s="3"/>
      <c r="G20" s="3"/>
      <c r="H20" s="3"/>
      <c r="I20" s="3"/>
      <c r="J20" s="3"/>
      <c r="K20" s="3"/>
      <c r="L20" s="3"/>
      <c r="M20" s="3"/>
      <c r="N20" s="3"/>
      <c r="O20" s="3"/>
      <c r="P20" s="3"/>
      <c r="Q20" s="3"/>
      <c r="R20" s="3"/>
      <c r="S20" s="3"/>
      <c r="T20" s="3"/>
      <c r="U20" s="3"/>
      <c r="V20" s="3"/>
      <c r="W20" s="3"/>
      <c r="X20" s="3"/>
      <c r="Y20" s="3"/>
      <c r="Z20" s="3"/>
    </row>
    <row r="21" spans="1:26" ht="15.75" customHeight="1">
      <c r="A21" s="3"/>
      <c r="B21" s="3"/>
      <c r="C21" s="3"/>
      <c r="D21" s="3"/>
      <c r="E21" s="3"/>
      <c r="F21" s="3"/>
      <c r="G21" s="3"/>
      <c r="H21" s="3"/>
      <c r="I21" s="3"/>
      <c r="J21" s="3"/>
      <c r="K21" s="3"/>
      <c r="L21" s="3"/>
      <c r="M21" s="3"/>
      <c r="N21" s="3"/>
      <c r="O21" s="3"/>
      <c r="P21" s="3"/>
      <c r="Q21" s="3"/>
      <c r="R21" s="3"/>
      <c r="S21" s="3"/>
      <c r="T21" s="3"/>
      <c r="U21" s="3"/>
      <c r="V21" s="3"/>
      <c r="W21" s="3"/>
      <c r="X21" s="3"/>
      <c r="Y21" s="3"/>
      <c r="Z21" s="3"/>
    </row>
    <row r="22" spans="1:26" ht="15.75" customHeight="1">
      <c r="A22" s="3"/>
      <c r="B22" s="3"/>
      <c r="C22" s="3"/>
      <c r="D22" s="3"/>
      <c r="E22" s="3"/>
      <c r="F22" s="3"/>
      <c r="G22" s="3"/>
      <c r="H22" s="3"/>
      <c r="I22" s="3"/>
      <c r="J22" s="3"/>
      <c r="K22" s="3"/>
      <c r="L22" s="3"/>
      <c r="M22" s="3"/>
      <c r="N22" s="3"/>
      <c r="O22" s="3"/>
      <c r="P22" s="3"/>
      <c r="Q22" s="3"/>
      <c r="R22" s="3"/>
      <c r="S22" s="3"/>
      <c r="T22" s="3"/>
      <c r="U22" s="3"/>
      <c r="V22" s="3"/>
      <c r="W22" s="3"/>
      <c r="X22" s="3"/>
      <c r="Y22" s="3"/>
      <c r="Z22" s="3"/>
    </row>
    <row r="23" spans="1:26" ht="15.75" customHeight="1">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ht="15.75" customHeight="1">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ht="15.75" customHeight="1">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ht="15.75" customHeight="1">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ht="15.75" customHeight="1">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ht="15.75" customHeight="1">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ht="15.75" customHeight="1">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ht="15.75" customHeight="1">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ht="15.75" customHeight="1">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ht="15.75" customHeight="1">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ht="15.75" customHeight="1">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ht="15.75" customHeight="1">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ht="15.75" customHeight="1">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ht="15.75" customHeight="1">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ht="15.75" customHeight="1">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ht="15.75" customHeight="1">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ht="15.75" customHeight="1">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ht="15.75" customHeight="1">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ht="15.75" customHeight="1">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ht="15.75" customHeight="1">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ht="15.75" customHeight="1">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ht="15.75" customHeight="1">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ht="15.75" customHeight="1">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ht="15.75" customHeight="1">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ht="15.75" customHeight="1">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ht="15.75" customHeight="1">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ht="15.75" customHeight="1">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ht="15.75" customHeight="1">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ht="15.75" customHeight="1">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ht="15.75" customHeight="1">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ht="15.75" customHeight="1">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ht="15.75" customHeight="1">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ht="15.75" customHeight="1">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ht="15.75" customHeight="1">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ht="15.75" customHeight="1">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ht="15.75" customHeight="1">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ht="15.75" customHeight="1">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ht="15.75" customHeight="1">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ht="15.75" customHeight="1">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ht="15.75" customHeight="1">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ht="15.75" customHeight="1">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ht="15.75" customHeight="1">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ht="15.75" customHeight="1">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ht="15.75" customHeight="1">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ht="15.75" customHeight="1">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ht="15.75" customHeight="1">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ht="15.75" customHeight="1">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ht="15.75" customHeight="1">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ht="15.75" customHeight="1">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ht="15.75" customHeight="1">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ht="15.75" customHeight="1">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ht="15.75" customHeight="1">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ht="15.75" customHeight="1">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ht="15.75" customHeight="1">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ht="15.75" customHeight="1">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ht="15.75" customHeight="1">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ht="15.75" customHeight="1">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ht="15.75" customHeight="1">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ht="15.75" customHeight="1">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ht="15.75" customHeight="1">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ht="15.75" customHeight="1">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ht="15.75" customHeight="1">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ht="15.75" customHeight="1">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ht="15.75" customHeight="1">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ht="15.75" customHeight="1">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ht="15.75" customHeight="1">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ht="15.75" customHeight="1">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ht="15.75" customHeight="1">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ht="15.75" customHeight="1">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ht="15.75" customHeight="1">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ht="15.75" customHeight="1">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ht="15.75" customHeight="1">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ht="15.75" customHeight="1">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ht="15.75" customHeight="1">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ht="15.75" customHeight="1">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ht="15.75" customHeight="1">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ht="15.75" customHeight="1">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ht="15.7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5.7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5.7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5.7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5.7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5.7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5.7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5.7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5.7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5.7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5.7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5.7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5.7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5.7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5.7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5.7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5.7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5.7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5.7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5.7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5.7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5.7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5.7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5.7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5.7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5.7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5.7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5.7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5.7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5.7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5.7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5.7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5.7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5.7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5.7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5.7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5.7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5.7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5.7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5.7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5.7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5.7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5.7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5.7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5.7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5.7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5.7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5.7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5.7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5.7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5.7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5.7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5.7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5.7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5.7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5.7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5.7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5.7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5.7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5.7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5.7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5.7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5.7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5.7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5.7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5.7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5.7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5.7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5.7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5.7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5.7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5.7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5.7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5.7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5.7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5.7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5.7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5.7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5.7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5.7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5.7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5.7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5.7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5.7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5.7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5.7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5.7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5.7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5.7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5.7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5.7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5.7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5.7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5.7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5.7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5.7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5.7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5.7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5.7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5.7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5.7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5.7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5.7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5.7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5.7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5.7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5.7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5.7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5.7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5.7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5.7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5.7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5.7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5.7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5.7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5.7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5.7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5.7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5.7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5.7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5.7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5.75" customHeight="1"/>
    <row r="222" spans="1:26" ht="15.75" customHeight="1"/>
    <row r="223" spans="1:26" ht="15.75" customHeight="1"/>
    <row r="224" spans="1:26"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
    <mergeCell ref="L3:M3"/>
    <mergeCell ref="B3:C3"/>
    <mergeCell ref="D3:E3"/>
    <mergeCell ref="F3:G3"/>
    <mergeCell ref="H3:I3"/>
    <mergeCell ref="J3:K3"/>
  </mergeCells>
  <pageMargins left="0.75" right="0.75" top="1" bottom="1" header="0" footer="0"/>
  <pageSetup paperSize="9" orientation="portrai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A1000"/>
  <sheetViews>
    <sheetView workbookViewId="0">
      <pane xSplit="1" ySplit="4" topLeftCell="B5" activePane="bottomRight" state="frozen"/>
      <selection pane="topRight" activeCell="B1" sqref="B1"/>
      <selection pane="bottomLeft" activeCell="A5" sqref="A5"/>
      <selection pane="bottomRight" activeCell="B5" sqref="B5"/>
    </sheetView>
  </sheetViews>
  <sheetFormatPr defaultColWidth="12.6640625" defaultRowHeight="15" customHeight="1"/>
  <cols>
    <col min="1" max="1" width="28" customWidth="1"/>
    <col min="2" max="11" width="9" customWidth="1"/>
    <col min="12" max="12" width="12.77734375" customWidth="1"/>
  </cols>
  <sheetData>
    <row r="1" spans="1:27" ht="21.75" customHeight="1">
      <c r="A1" s="1" t="s">
        <v>225</v>
      </c>
      <c r="B1" s="4"/>
      <c r="C1" s="4"/>
      <c r="D1" s="4"/>
      <c r="E1" s="4"/>
      <c r="F1" s="4"/>
      <c r="G1" s="4"/>
      <c r="H1" s="4"/>
      <c r="I1" s="4"/>
      <c r="J1" s="4"/>
      <c r="K1" s="4"/>
      <c r="L1" s="3"/>
      <c r="M1" s="3"/>
      <c r="N1" s="3"/>
      <c r="O1" s="3"/>
      <c r="P1" s="3"/>
      <c r="Q1" s="3"/>
      <c r="R1" s="3"/>
      <c r="S1" s="3"/>
      <c r="T1" s="3"/>
      <c r="U1" s="3"/>
      <c r="V1" s="3"/>
      <c r="W1" s="3"/>
      <c r="X1" s="3"/>
      <c r="Y1" s="3"/>
      <c r="Z1" s="3"/>
      <c r="AA1" s="3"/>
    </row>
    <row r="2" spans="1:27" ht="15.75" customHeight="1">
      <c r="A2" s="2"/>
      <c r="B2" s="4"/>
      <c r="C2" s="4"/>
      <c r="D2" s="4"/>
      <c r="E2" s="4"/>
      <c r="F2" s="4"/>
      <c r="G2" s="4"/>
      <c r="H2" s="4"/>
      <c r="I2" s="4"/>
      <c r="J2" s="4"/>
      <c r="K2" s="4"/>
      <c r="L2" s="3"/>
      <c r="M2" s="3"/>
      <c r="N2" s="3"/>
      <c r="O2" s="3"/>
      <c r="P2" s="3"/>
      <c r="Q2" s="3"/>
      <c r="R2" s="3"/>
      <c r="S2" s="3"/>
      <c r="T2" s="3"/>
      <c r="U2" s="3"/>
      <c r="V2" s="3"/>
      <c r="W2" s="3"/>
      <c r="X2" s="3"/>
      <c r="Y2" s="3"/>
      <c r="Z2" s="3"/>
      <c r="AA2" s="3"/>
    </row>
    <row r="3" spans="1:27" ht="18" customHeight="1">
      <c r="A3" s="4"/>
      <c r="B3" s="110">
        <v>2020</v>
      </c>
      <c r="C3" s="111"/>
      <c r="D3" s="110">
        <v>2021</v>
      </c>
      <c r="E3" s="111"/>
      <c r="F3" s="110">
        <v>2022</v>
      </c>
      <c r="G3" s="111"/>
      <c r="H3" s="110">
        <v>2023</v>
      </c>
      <c r="I3" s="111"/>
      <c r="J3" s="110">
        <v>2024</v>
      </c>
      <c r="K3" s="111"/>
      <c r="L3" s="3"/>
      <c r="M3" s="3"/>
      <c r="N3" s="3"/>
      <c r="O3" s="3"/>
      <c r="P3" s="3"/>
      <c r="Q3" s="3"/>
      <c r="R3" s="3"/>
      <c r="S3" s="3"/>
      <c r="T3" s="3"/>
      <c r="U3" s="3"/>
      <c r="V3" s="3"/>
      <c r="W3" s="3"/>
      <c r="X3" s="3"/>
      <c r="Y3" s="3"/>
      <c r="Z3" s="3"/>
      <c r="AA3" s="3"/>
    </row>
    <row r="4" spans="1:27" ht="51">
      <c r="A4" s="4"/>
      <c r="B4" s="8" t="s">
        <v>10</v>
      </c>
      <c r="C4" s="8" t="s">
        <v>226</v>
      </c>
      <c r="D4" s="8" t="s">
        <v>10</v>
      </c>
      <c r="E4" s="8" t="s">
        <v>227</v>
      </c>
      <c r="F4" s="8" t="s">
        <v>10</v>
      </c>
      <c r="G4" s="8" t="s">
        <v>228</v>
      </c>
      <c r="H4" s="8" t="s">
        <v>10</v>
      </c>
      <c r="I4" s="8" t="s">
        <v>229</v>
      </c>
      <c r="J4" s="8" t="s">
        <v>10</v>
      </c>
      <c r="K4" s="8" t="s">
        <v>230</v>
      </c>
      <c r="L4" s="3"/>
      <c r="M4" s="3"/>
      <c r="N4" s="3"/>
      <c r="O4" s="3"/>
      <c r="P4" s="3"/>
      <c r="Q4" s="3"/>
      <c r="R4" s="3"/>
      <c r="S4" s="3"/>
      <c r="T4" s="3"/>
      <c r="U4" s="3"/>
      <c r="V4" s="3"/>
      <c r="W4" s="3"/>
      <c r="X4" s="3"/>
      <c r="Y4" s="3"/>
      <c r="Z4" s="3"/>
      <c r="AA4" s="3"/>
    </row>
    <row r="5" spans="1:27" ht="18" customHeight="1">
      <c r="A5" s="10" t="s">
        <v>231</v>
      </c>
      <c r="B5" s="14">
        <v>509</v>
      </c>
      <c r="C5" s="13">
        <f>B5/9796</f>
        <v>5.1959983666802774E-2</v>
      </c>
      <c r="D5" s="14">
        <v>439</v>
      </c>
      <c r="E5" s="13">
        <f>D5/9652</f>
        <v>4.5482801491918773E-2</v>
      </c>
      <c r="F5" s="14">
        <v>601</v>
      </c>
      <c r="G5" s="13">
        <f>F5/9694</f>
        <v>6.1997111615432227E-2</v>
      </c>
      <c r="H5" s="11">
        <v>2426</v>
      </c>
      <c r="I5" s="13">
        <f>H5/10030</f>
        <v>0.24187437686939184</v>
      </c>
      <c r="J5" s="11">
        <f>2700+574</f>
        <v>3274</v>
      </c>
      <c r="K5" s="13">
        <f>J5/10699</f>
        <v>0.30600990746798767</v>
      </c>
      <c r="L5" s="3"/>
      <c r="M5" s="3"/>
      <c r="N5" s="3"/>
      <c r="O5" s="3"/>
      <c r="P5" s="3"/>
      <c r="Q5" s="3"/>
      <c r="R5" s="3"/>
      <c r="S5" s="3"/>
      <c r="T5" s="3"/>
      <c r="U5" s="3"/>
      <c r="V5" s="3"/>
      <c r="W5" s="3"/>
      <c r="X5" s="3"/>
      <c r="Y5" s="3"/>
      <c r="Z5" s="3"/>
      <c r="AA5" s="3"/>
    </row>
    <row r="6" spans="1:27" ht="15.75" customHeight="1">
      <c r="A6" s="16" t="s">
        <v>31</v>
      </c>
      <c r="B6" s="16"/>
      <c r="C6" s="16"/>
      <c r="D6" s="16"/>
      <c r="E6" s="16"/>
      <c r="F6" s="16"/>
      <c r="G6" s="16"/>
      <c r="H6" s="16"/>
      <c r="I6" s="16"/>
      <c r="J6" s="16"/>
      <c r="K6" s="16"/>
      <c r="L6" s="3"/>
      <c r="M6" s="3"/>
      <c r="N6" s="3"/>
      <c r="O6" s="3"/>
      <c r="P6" s="3"/>
      <c r="Q6" s="3"/>
      <c r="R6" s="3"/>
      <c r="S6" s="3"/>
      <c r="T6" s="3"/>
      <c r="U6" s="3"/>
      <c r="V6" s="3"/>
      <c r="W6" s="3"/>
      <c r="X6" s="3"/>
      <c r="Y6" s="3"/>
      <c r="Z6" s="3"/>
      <c r="AA6" s="3"/>
    </row>
    <row r="7" spans="1:27" ht="296.25" customHeight="1">
      <c r="A7" s="25" t="s">
        <v>232</v>
      </c>
      <c r="B7" s="16"/>
      <c r="C7" s="16"/>
      <c r="D7" s="16"/>
      <c r="E7" s="16"/>
      <c r="F7" s="16"/>
      <c r="G7" s="16"/>
      <c r="H7" s="16"/>
      <c r="I7" s="16"/>
      <c r="J7" s="16"/>
      <c r="K7" s="16"/>
      <c r="L7" s="3"/>
      <c r="M7" s="3"/>
      <c r="N7" s="3"/>
      <c r="O7" s="3"/>
      <c r="P7" s="3"/>
      <c r="Q7" s="3"/>
      <c r="R7" s="3"/>
      <c r="S7" s="3"/>
      <c r="T7" s="3"/>
      <c r="U7" s="3"/>
      <c r="V7" s="3"/>
      <c r="W7" s="3"/>
      <c r="X7" s="3"/>
      <c r="Y7" s="3"/>
      <c r="Z7" s="3"/>
      <c r="AA7" s="3"/>
    </row>
    <row r="8" spans="1:27" ht="15.75" customHeight="1">
      <c r="A8" s="3"/>
      <c r="B8" s="3"/>
      <c r="C8" s="3"/>
      <c r="D8" s="3"/>
      <c r="E8" s="3"/>
      <c r="F8" s="3"/>
      <c r="G8" s="3"/>
      <c r="H8" s="3"/>
      <c r="I8" s="3"/>
      <c r="J8" s="3"/>
      <c r="K8" s="3"/>
      <c r="L8" s="3"/>
      <c r="M8" s="3"/>
      <c r="N8" s="3"/>
      <c r="O8" s="3"/>
      <c r="P8" s="3"/>
      <c r="Q8" s="3"/>
      <c r="R8" s="3"/>
      <c r="S8" s="3"/>
      <c r="T8" s="3"/>
      <c r="U8" s="3"/>
      <c r="V8" s="3"/>
      <c r="W8" s="3"/>
      <c r="X8" s="3"/>
      <c r="Y8" s="3"/>
      <c r="Z8" s="3"/>
      <c r="AA8" s="3"/>
    </row>
    <row r="9" spans="1:27" ht="15.75" customHeight="1">
      <c r="A9" s="3"/>
      <c r="B9" s="3"/>
      <c r="C9" s="3"/>
      <c r="D9" s="3"/>
      <c r="E9" s="3"/>
      <c r="F9" s="3"/>
      <c r="G9" s="3"/>
      <c r="H9" s="3"/>
      <c r="I9" s="3"/>
      <c r="J9" s="3"/>
      <c r="K9" s="3"/>
      <c r="L9" s="3"/>
      <c r="M9" s="3"/>
      <c r="N9" s="3"/>
      <c r="O9" s="3"/>
      <c r="P9" s="3"/>
      <c r="Q9" s="3"/>
      <c r="R9" s="3"/>
      <c r="S9" s="3"/>
      <c r="T9" s="3"/>
      <c r="U9" s="3"/>
      <c r="V9" s="3"/>
      <c r="W9" s="3"/>
      <c r="X9" s="3"/>
      <c r="Y9" s="3"/>
      <c r="Z9" s="3"/>
      <c r="AA9" s="3"/>
    </row>
    <row r="10" spans="1:27" ht="15.75" customHeight="1">
      <c r="A10" s="3"/>
      <c r="B10" s="3"/>
      <c r="C10" s="3"/>
      <c r="D10" s="3"/>
      <c r="E10" s="3"/>
      <c r="F10" s="3"/>
      <c r="G10" s="3"/>
      <c r="H10" s="3"/>
      <c r="I10" s="3"/>
      <c r="J10" s="3"/>
      <c r="K10" s="3"/>
      <c r="L10" s="3"/>
      <c r="M10" s="3"/>
      <c r="N10" s="3"/>
      <c r="O10" s="3"/>
      <c r="P10" s="3"/>
      <c r="Q10" s="3"/>
      <c r="R10" s="3"/>
      <c r="S10" s="3"/>
      <c r="T10" s="3"/>
      <c r="U10" s="3"/>
      <c r="V10" s="3"/>
      <c r="W10" s="3"/>
      <c r="X10" s="3"/>
      <c r="Y10" s="3"/>
      <c r="Z10" s="3"/>
      <c r="AA10" s="3"/>
    </row>
    <row r="11" spans="1:27" ht="15.75" customHeight="1">
      <c r="A11" s="3"/>
      <c r="B11" s="3"/>
      <c r="C11" s="3"/>
      <c r="D11" s="3"/>
      <c r="E11" s="3"/>
      <c r="F11" s="3"/>
      <c r="G11" s="3"/>
      <c r="H11" s="3"/>
      <c r="I11" s="3"/>
      <c r="J11" s="3"/>
      <c r="K11" s="3"/>
      <c r="L11" s="3"/>
      <c r="M11" s="3"/>
      <c r="N11" s="3"/>
      <c r="O11" s="3"/>
      <c r="P11" s="3"/>
      <c r="Q11" s="3"/>
      <c r="R11" s="3"/>
      <c r="S11" s="3"/>
      <c r="T11" s="3"/>
      <c r="U11" s="3"/>
      <c r="V11" s="3"/>
      <c r="W11" s="3"/>
      <c r="X11" s="3"/>
      <c r="Y11" s="3"/>
      <c r="Z11" s="3"/>
      <c r="AA11" s="3"/>
    </row>
    <row r="12" spans="1:27" ht="15.75" customHeight="1">
      <c r="A12" s="3"/>
      <c r="B12" s="3"/>
      <c r="C12" s="3"/>
      <c r="D12" s="3"/>
      <c r="E12" s="3"/>
      <c r="F12" s="3"/>
      <c r="G12" s="3"/>
      <c r="H12" s="3"/>
      <c r="I12" s="3"/>
      <c r="J12" s="3"/>
      <c r="K12" s="3"/>
      <c r="L12" s="3"/>
      <c r="M12" s="3"/>
      <c r="N12" s="3"/>
      <c r="O12" s="3"/>
      <c r="P12" s="3"/>
      <c r="Q12" s="3"/>
      <c r="R12" s="3"/>
      <c r="S12" s="3"/>
      <c r="T12" s="3"/>
      <c r="U12" s="3"/>
      <c r="V12" s="3"/>
      <c r="W12" s="3"/>
      <c r="X12" s="3"/>
      <c r="Y12" s="3"/>
      <c r="Z12" s="3"/>
      <c r="AA12" s="3"/>
    </row>
    <row r="13" spans="1:27" ht="15.75" customHeight="1">
      <c r="A13" s="3"/>
      <c r="B13" s="3"/>
      <c r="C13" s="3"/>
      <c r="D13" s="3"/>
      <c r="E13" s="3"/>
      <c r="F13" s="3"/>
      <c r="G13" s="3"/>
      <c r="H13" s="3"/>
      <c r="I13" s="3"/>
      <c r="J13" s="3"/>
      <c r="K13" s="3"/>
      <c r="L13" s="3"/>
      <c r="M13" s="3"/>
      <c r="N13" s="3"/>
      <c r="O13" s="3"/>
      <c r="P13" s="3"/>
      <c r="Q13" s="3"/>
      <c r="R13" s="3"/>
      <c r="S13" s="3"/>
      <c r="T13" s="3"/>
      <c r="U13" s="3"/>
      <c r="V13" s="3"/>
      <c r="W13" s="3"/>
      <c r="X13" s="3"/>
      <c r="Y13" s="3"/>
      <c r="Z13" s="3"/>
      <c r="AA13" s="3"/>
    </row>
    <row r="14" spans="1:27" ht="15.75" customHeight="1">
      <c r="A14" s="3"/>
      <c r="B14" s="3"/>
      <c r="C14" s="3"/>
      <c r="D14" s="3"/>
      <c r="E14" s="3"/>
      <c r="F14" s="3"/>
      <c r="G14" s="3"/>
      <c r="H14" s="3"/>
      <c r="I14" s="3"/>
      <c r="J14" s="3"/>
      <c r="K14" s="3"/>
      <c r="L14" s="3"/>
      <c r="M14" s="3"/>
      <c r="N14" s="3"/>
      <c r="O14" s="3"/>
      <c r="P14" s="3"/>
      <c r="Q14" s="3"/>
      <c r="R14" s="3"/>
      <c r="S14" s="3"/>
      <c r="T14" s="3"/>
      <c r="U14" s="3"/>
      <c r="V14" s="3"/>
      <c r="W14" s="3"/>
      <c r="X14" s="3"/>
      <c r="Y14" s="3"/>
      <c r="Z14" s="3"/>
      <c r="AA14" s="3"/>
    </row>
    <row r="15" spans="1:27" ht="15.75" customHeight="1">
      <c r="A15" s="3"/>
      <c r="B15" s="3"/>
      <c r="C15" s="3"/>
      <c r="D15" s="3"/>
      <c r="E15" s="3"/>
      <c r="F15" s="3"/>
      <c r="G15" s="3"/>
      <c r="H15" s="3"/>
      <c r="I15" s="3"/>
      <c r="J15" s="3"/>
      <c r="K15" s="3"/>
      <c r="L15" s="3"/>
      <c r="M15" s="3"/>
      <c r="N15" s="3"/>
      <c r="O15" s="3"/>
      <c r="P15" s="3"/>
      <c r="Q15" s="3"/>
      <c r="R15" s="3"/>
      <c r="S15" s="3"/>
      <c r="T15" s="3"/>
      <c r="U15" s="3"/>
      <c r="V15" s="3"/>
      <c r="W15" s="3"/>
      <c r="X15" s="3"/>
      <c r="Y15" s="3"/>
      <c r="Z15" s="3"/>
      <c r="AA15" s="3"/>
    </row>
    <row r="16" spans="1:27" ht="15.75" customHeight="1">
      <c r="A16" s="3"/>
      <c r="B16" s="3"/>
      <c r="C16" s="3"/>
      <c r="D16" s="3"/>
      <c r="E16" s="3"/>
      <c r="F16" s="3"/>
      <c r="G16" s="3"/>
      <c r="H16" s="3"/>
      <c r="I16" s="3"/>
      <c r="J16" s="3"/>
      <c r="K16" s="3"/>
      <c r="L16" s="3"/>
      <c r="M16" s="3"/>
      <c r="N16" s="3"/>
      <c r="O16" s="3"/>
      <c r="P16" s="3"/>
      <c r="Q16" s="3"/>
      <c r="R16" s="3"/>
      <c r="S16" s="3"/>
      <c r="T16" s="3"/>
      <c r="U16" s="3"/>
      <c r="V16" s="3"/>
      <c r="W16" s="3"/>
      <c r="X16" s="3"/>
      <c r="Y16" s="3"/>
      <c r="Z16" s="3"/>
      <c r="AA16" s="3"/>
    </row>
    <row r="17" spans="1:27" ht="15.75" customHeight="1">
      <c r="A17" s="3"/>
      <c r="B17" s="3"/>
      <c r="C17" s="3"/>
      <c r="D17" s="3"/>
      <c r="E17" s="3"/>
      <c r="F17" s="3"/>
      <c r="G17" s="3"/>
      <c r="H17" s="3"/>
      <c r="I17" s="3"/>
      <c r="J17" s="3"/>
      <c r="K17" s="3"/>
      <c r="L17" s="3"/>
      <c r="M17" s="3"/>
      <c r="N17" s="3"/>
      <c r="O17" s="3"/>
      <c r="P17" s="3"/>
      <c r="Q17" s="3"/>
      <c r="R17" s="3"/>
      <c r="S17" s="3"/>
      <c r="T17" s="3"/>
      <c r="U17" s="3"/>
      <c r="V17" s="3"/>
      <c r="W17" s="3"/>
      <c r="X17" s="3"/>
      <c r="Y17" s="3"/>
      <c r="Z17" s="3"/>
      <c r="AA17" s="3"/>
    </row>
    <row r="18" spans="1:27" ht="15.75" customHeight="1">
      <c r="A18" s="3"/>
      <c r="B18" s="3"/>
      <c r="C18" s="3"/>
      <c r="D18" s="3"/>
      <c r="E18" s="3"/>
      <c r="F18" s="3"/>
      <c r="G18" s="3"/>
      <c r="H18" s="3"/>
      <c r="I18" s="3"/>
      <c r="J18" s="3"/>
      <c r="K18" s="3"/>
      <c r="L18" s="3"/>
      <c r="M18" s="3"/>
      <c r="N18" s="3"/>
      <c r="O18" s="3"/>
      <c r="P18" s="3"/>
      <c r="Q18" s="3"/>
      <c r="R18" s="3"/>
      <c r="S18" s="3"/>
      <c r="T18" s="3"/>
      <c r="U18" s="3"/>
      <c r="V18" s="3"/>
      <c r="W18" s="3"/>
      <c r="X18" s="3"/>
      <c r="Y18" s="3"/>
      <c r="Z18" s="3"/>
      <c r="AA18" s="3"/>
    </row>
    <row r="19" spans="1:27" ht="15.75" customHeight="1">
      <c r="A19" s="3"/>
      <c r="B19" s="3"/>
      <c r="C19" s="3"/>
      <c r="D19" s="3"/>
      <c r="E19" s="3"/>
      <c r="F19" s="3"/>
      <c r="G19" s="3"/>
      <c r="H19" s="3"/>
      <c r="I19" s="3"/>
      <c r="J19" s="3"/>
      <c r="K19" s="3"/>
      <c r="L19" s="3"/>
      <c r="M19" s="3"/>
      <c r="N19" s="3"/>
      <c r="O19" s="3"/>
      <c r="P19" s="3"/>
      <c r="Q19" s="3"/>
      <c r="R19" s="3"/>
      <c r="S19" s="3"/>
      <c r="T19" s="3"/>
      <c r="U19" s="3"/>
      <c r="V19" s="3"/>
      <c r="W19" s="3"/>
      <c r="X19" s="3"/>
      <c r="Y19" s="3"/>
      <c r="Z19" s="3"/>
      <c r="AA19" s="3"/>
    </row>
    <row r="20" spans="1:27" ht="15.75" customHeight="1">
      <c r="A20" s="3"/>
      <c r="B20" s="3"/>
      <c r="C20" s="3"/>
      <c r="D20" s="3"/>
      <c r="E20" s="3"/>
      <c r="F20" s="3"/>
      <c r="G20" s="3"/>
      <c r="H20" s="3"/>
      <c r="I20" s="3"/>
      <c r="J20" s="3"/>
      <c r="K20" s="3"/>
      <c r="L20" s="3"/>
      <c r="M20" s="3"/>
      <c r="N20" s="3"/>
      <c r="O20" s="3"/>
      <c r="P20" s="3"/>
      <c r="Q20" s="3"/>
      <c r="R20" s="3"/>
      <c r="S20" s="3"/>
      <c r="T20" s="3"/>
      <c r="U20" s="3"/>
      <c r="V20" s="3"/>
      <c r="W20" s="3"/>
      <c r="X20" s="3"/>
      <c r="Y20" s="3"/>
      <c r="Z20" s="3"/>
      <c r="AA20" s="3"/>
    </row>
    <row r="21" spans="1:27" ht="15.75" customHeight="1">
      <c r="A21" s="3"/>
      <c r="B21" s="3"/>
      <c r="C21" s="3"/>
      <c r="D21" s="3"/>
      <c r="E21" s="3"/>
      <c r="F21" s="3"/>
      <c r="G21" s="3"/>
      <c r="H21" s="3"/>
      <c r="I21" s="3"/>
      <c r="J21" s="3"/>
      <c r="K21" s="3"/>
      <c r="L21" s="3"/>
      <c r="M21" s="3"/>
      <c r="N21" s="3"/>
      <c r="O21" s="3"/>
      <c r="P21" s="3"/>
      <c r="Q21" s="3"/>
      <c r="R21" s="3"/>
      <c r="S21" s="3"/>
      <c r="T21" s="3"/>
      <c r="U21" s="3"/>
      <c r="V21" s="3"/>
      <c r="W21" s="3"/>
      <c r="X21" s="3"/>
      <c r="Y21" s="3"/>
      <c r="Z21" s="3"/>
      <c r="AA21" s="3"/>
    </row>
    <row r="22" spans="1:27" ht="15.75" customHeight="1">
      <c r="A22" s="3"/>
      <c r="B22" s="3"/>
      <c r="C22" s="3"/>
      <c r="D22" s="3"/>
      <c r="E22" s="3"/>
      <c r="F22" s="3"/>
      <c r="G22" s="3"/>
      <c r="H22" s="3"/>
      <c r="I22" s="3"/>
      <c r="J22" s="3"/>
      <c r="K22" s="3"/>
      <c r="L22" s="3"/>
      <c r="M22" s="3"/>
      <c r="N22" s="3"/>
      <c r="O22" s="3"/>
      <c r="P22" s="3"/>
      <c r="Q22" s="3"/>
      <c r="R22" s="3"/>
      <c r="S22" s="3"/>
      <c r="T22" s="3"/>
      <c r="U22" s="3"/>
      <c r="V22" s="3"/>
      <c r="W22" s="3"/>
      <c r="X22" s="3"/>
      <c r="Y22" s="3"/>
      <c r="Z22" s="3"/>
      <c r="AA22" s="3"/>
    </row>
    <row r="23" spans="1:27" ht="15.75" customHeight="1">
      <c r="A23" s="3"/>
      <c r="B23" s="3"/>
      <c r="C23" s="3"/>
      <c r="D23" s="3"/>
      <c r="E23" s="3"/>
      <c r="F23" s="3"/>
      <c r="G23" s="3"/>
      <c r="H23" s="3"/>
      <c r="I23" s="3"/>
      <c r="J23" s="3"/>
      <c r="K23" s="3"/>
      <c r="L23" s="3"/>
      <c r="M23" s="3"/>
      <c r="N23" s="3"/>
      <c r="O23" s="3"/>
      <c r="P23" s="3"/>
      <c r="Q23" s="3"/>
      <c r="R23" s="3"/>
      <c r="S23" s="3"/>
      <c r="T23" s="3"/>
      <c r="U23" s="3"/>
      <c r="V23" s="3"/>
      <c r="W23" s="3"/>
      <c r="X23" s="3"/>
      <c r="Y23" s="3"/>
      <c r="Z23" s="3"/>
      <c r="AA23" s="3"/>
    </row>
    <row r="24" spans="1:27" ht="15.75" customHeight="1">
      <c r="A24" s="3"/>
      <c r="B24" s="3"/>
      <c r="C24" s="3"/>
      <c r="D24" s="3"/>
      <c r="E24" s="3"/>
      <c r="F24" s="3"/>
      <c r="G24" s="3"/>
      <c r="H24" s="3"/>
      <c r="I24" s="3"/>
      <c r="J24" s="3"/>
      <c r="K24" s="3"/>
      <c r="L24" s="3"/>
      <c r="M24" s="3"/>
      <c r="N24" s="3"/>
      <c r="O24" s="3"/>
      <c r="P24" s="3"/>
      <c r="Q24" s="3"/>
      <c r="R24" s="3"/>
      <c r="S24" s="3"/>
      <c r="T24" s="3"/>
      <c r="U24" s="3"/>
      <c r="V24" s="3"/>
      <c r="W24" s="3"/>
      <c r="X24" s="3"/>
      <c r="Y24" s="3"/>
      <c r="Z24" s="3"/>
      <c r="AA24" s="3"/>
    </row>
    <row r="25" spans="1:27" ht="15.75" customHeight="1">
      <c r="A25" s="3"/>
      <c r="B25" s="3"/>
      <c r="C25" s="3"/>
      <c r="D25" s="3"/>
      <c r="E25" s="3"/>
      <c r="F25" s="3"/>
      <c r="G25" s="3"/>
      <c r="H25" s="3"/>
      <c r="I25" s="3"/>
      <c r="J25" s="3"/>
      <c r="K25" s="3"/>
      <c r="L25" s="3"/>
      <c r="M25" s="3"/>
      <c r="N25" s="3"/>
      <c r="O25" s="3"/>
      <c r="P25" s="3"/>
      <c r="Q25" s="3"/>
      <c r="R25" s="3"/>
      <c r="S25" s="3"/>
      <c r="T25" s="3"/>
      <c r="U25" s="3"/>
      <c r="V25" s="3"/>
      <c r="W25" s="3"/>
      <c r="X25" s="3"/>
      <c r="Y25" s="3"/>
      <c r="Z25" s="3"/>
      <c r="AA25" s="3"/>
    </row>
    <row r="26" spans="1:27" ht="15.75" customHeight="1">
      <c r="A26" s="3"/>
      <c r="B26" s="3"/>
      <c r="C26" s="3"/>
      <c r="D26" s="3"/>
      <c r="E26" s="3"/>
      <c r="F26" s="3"/>
      <c r="G26" s="3"/>
      <c r="H26" s="3"/>
      <c r="I26" s="3"/>
      <c r="J26" s="3"/>
      <c r="K26" s="3"/>
      <c r="L26" s="3"/>
      <c r="M26" s="3"/>
      <c r="N26" s="3"/>
      <c r="O26" s="3"/>
      <c r="P26" s="3"/>
      <c r="Q26" s="3"/>
      <c r="R26" s="3"/>
      <c r="S26" s="3"/>
      <c r="T26" s="3"/>
      <c r="U26" s="3"/>
      <c r="V26" s="3"/>
      <c r="W26" s="3"/>
      <c r="X26" s="3"/>
      <c r="Y26" s="3"/>
      <c r="Z26" s="3"/>
      <c r="AA26" s="3"/>
    </row>
    <row r="27" spans="1:27" ht="15.75" customHeight="1">
      <c r="A27" s="3"/>
      <c r="B27" s="3"/>
      <c r="C27" s="3"/>
      <c r="D27" s="3"/>
      <c r="E27" s="3"/>
      <c r="F27" s="3"/>
      <c r="G27" s="3"/>
      <c r="H27" s="3"/>
      <c r="I27" s="3"/>
      <c r="J27" s="3"/>
      <c r="K27" s="3"/>
      <c r="L27" s="3"/>
      <c r="M27" s="3"/>
      <c r="N27" s="3"/>
      <c r="O27" s="3"/>
      <c r="P27" s="3"/>
      <c r="Q27" s="3"/>
      <c r="R27" s="3"/>
      <c r="S27" s="3"/>
      <c r="T27" s="3"/>
      <c r="U27" s="3"/>
      <c r="V27" s="3"/>
      <c r="W27" s="3"/>
      <c r="X27" s="3"/>
      <c r="Y27" s="3"/>
      <c r="Z27" s="3"/>
      <c r="AA27" s="3"/>
    </row>
    <row r="28" spans="1:27" ht="15.75" customHeight="1">
      <c r="A28" s="3"/>
      <c r="B28" s="3"/>
      <c r="C28" s="3"/>
      <c r="D28" s="3"/>
      <c r="E28" s="3"/>
      <c r="F28" s="3"/>
      <c r="G28" s="3"/>
      <c r="H28" s="3"/>
      <c r="I28" s="3"/>
      <c r="J28" s="3"/>
      <c r="K28" s="3"/>
      <c r="L28" s="3"/>
      <c r="M28" s="3"/>
      <c r="N28" s="3"/>
      <c r="O28" s="3"/>
      <c r="P28" s="3"/>
      <c r="Q28" s="3"/>
      <c r="R28" s="3"/>
      <c r="S28" s="3"/>
      <c r="T28" s="3"/>
      <c r="U28" s="3"/>
      <c r="V28" s="3"/>
      <c r="W28" s="3"/>
      <c r="X28" s="3"/>
      <c r="Y28" s="3"/>
      <c r="Z28" s="3"/>
      <c r="AA28" s="3"/>
    </row>
    <row r="29" spans="1:27" ht="15.75" customHeight="1">
      <c r="A29" s="3"/>
      <c r="B29" s="3"/>
      <c r="C29" s="3"/>
      <c r="D29" s="3"/>
      <c r="E29" s="3"/>
      <c r="F29" s="3"/>
      <c r="G29" s="3"/>
      <c r="H29" s="3"/>
      <c r="I29" s="3"/>
      <c r="J29" s="3"/>
      <c r="K29" s="3"/>
      <c r="L29" s="3"/>
      <c r="M29" s="3"/>
      <c r="N29" s="3"/>
      <c r="O29" s="3"/>
      <c r="P29" s="3"/>
      <c r="Q29" s="3"/>
      <c r="R29" s="3"/>
      <c r="S29" s="3"/>
      <c r="T29" s="3"/>
      <c r="U29" s="3"/>
      <c r="V29" s="3"/>
      <c r="W29" s="3"/>
      <c r="X29" s="3"/>
      <c r="Y29" s="3"/>
      <c r="Z29" s="3"/>
      <c r="AA29" s="3"/>
    </row>
    <row r="30" spans="1:27" ht="15.75" customHeight="1">
      <c r="A30" s="3"/>
      <c r="B30" s="3"/>
      <c r="C30" s="3"/>
      <c r="D30" s="3"/>
      <c r="E30" s="3"/>
      <c r="F30" s="3"/>
      <c r="G30" s="3"/>
      <c r="H30" s="3"/>
      <c r="I30" s="3"/>
      <c r="J30" s="3"/>
      <c r="K30" s="3"/>
      <c r="L30" s="3"/>
      <c r="M30" s="3"/>
      <c r="N30" s="3"/>
      <c r="O30" s="3"/>
      <c r="P30" s="3"/>
      <c r="Q30" s="3"/>
      <c r="R30" s="3"/>
      <c r="S30" s="3"/>
      <c r="T30" s="3"/>
      <c r="U30" s="3"/>
      <c r="V30" s="3"/>
      <c r="W30" s="3"/>
      <c r="X30" s="3"/>
      <c r="Y30" s="3"/>
      <c r="Z30" s="3"/>
      <c r="AA30" s="3"/>
    </row>
    <row r="31" spans="1:27" ht="15.75" customHeight="1">
      <c r="A31" s="3"/>
      <c r="B31" s="3"/>
      <c r="C31" s="3"/>
      <c r="D31" s="3"/>
      <c r="E31" s="3"/>
      <c r="F31" s="3"/>
      <c r="G31" s="3"/>
      <c r="H31" s="3"/>
      <c r="I31" s="3"/>
      <c r="J31" s="3"/>
      <c r="K31" s="3"/>
      <c r="L31" s="3"/>
      <c r="M31" s="3"/>
      <c r="N31" s="3"/>
      <c r="O31" s="3"/>
      <c r="P31" s="3"/>
      <c r="Q31" s="3"/>
      <c r="R31" s="3"/>
      <c r="S31" s="3"/>
      <c r="T31" s="3"/>
      <c r="U31" s="3"/>
      <c r="V31" s="3"/>
      <c r="W31" s="3"/>
      <c r="X31" s="3"/>
      <c r="Y31" s="3"/>
      <c r="Z31" s="3"/>
      <c r="AA31" s="3"/>
    </row>
    <row r="32" spans="1:27" ht="15.75" customHeight="1">
      <c r="A32" s="3"/>
      <c r="B32" s="3"/>
      <c r="C32" s="3"/>
      <c r="D32" s="3"/>
      <c r="E32" s="3"/>
      <c r="F32" s="3"/>
      <c r="G32" s="3"/>
      <c r="H32" s="3"/>
      <c r="I32" s="3"/>
      <c r="J32" s="3"/>
      <c r="K32" s="3"/>
      <c r="L32" s="3"/>
      <c r="M32" s="3"/>
      <c r="N32" s="3"/>
      <c r="O32" s="3"/>
      <c r="P32" s="3"/>
      <c r="Q32" s="3"/>
      <c r="R32" s="3"/>
      <c r="S32" s="3"/>
      <c r="T32" s="3"/>
      <c r="U32" s="3"/>
      <c r="V32" s="3"/>
      <c r="W32" s="3"/>
      <c r="X32" s="3"/>
      <c r="Y32" s="3"/>
      <c r="Z32" s="3"/>
      <c r="AA32" s="3"/>
    </row>
    <row r="33" spans="1:27" ht="15.75" customHeight="1">
      <c r="A33" s="3"/>
      <c r="B33" s="3"/>
      <c r="C33" s="3"/>
      <c r="D33" s="3"/>
      <c r="E33" s="3"/>
      <c r="F33" s="3"/>
      <c r="G33" s="3"/>
      <c r="H33" s="3"/>
      <c r="I33" s="3"/>
      <c r="J33" s="3"/>
      <c r="K33" s="3"/>
      <c r="L33" s="3"/>
      <c r="M33" s="3"/>
      <c r="N33" s="3"/>
      <c r="O33" s="3"/>
      <c r="P33" s="3"/>
      <c r="Q33" s="3"/>
      <c r="R33" s="3"/>
      <c r="S33" s="3"/>
      <c r="T33" s="3"/>
      <c r="U33" s="3"/>
      <c r="V33" s="3"/>
      <c r="W33" s="3"/>
      <c r="X33" s="3"/>
      <c r="Y33" s="3"/>
      <c r="Z33" s="3"/>
      <c r="AA33" s="3"/>
    </row>
    <row r="34" spans="1:27" ht="15.75" customHeight="1">
      <c r="A34" s="3"/>
      <c r="B34" s="3"/>
      <c r="C34" s="3"/>
      <c r="D34" s="3"/>
      <c r="E34" s="3"/>
      <c r="F34" s="3"/>
      <c r="G34" s="3"/>
      <c r="H34" s="3"/>
      <c r="I34" s="3"/>
      <c r="J34" s="3"/>
      <c r="K34" s="3"/>
      <c r="L34" s="3"/>
      <c r="M34" s="3"/>
      <c r="N34" s="3"/>
      <c r="O34" s="3"/>
      <c r="P34" s="3"/>
      <c r="Q34" s="3"/>
      <c r="R34" s="3"/>
      <c r="S34" s="3"/>
      <c r="T34" s="3"/>
      <c r="U34" s="3"/>
      <c r="V34" s="3"/>
      <c r="W34" s="3"/>
      <c r="X34" s="3"/>
      <c r="Y34" s="3"/>
      <c r="Z34" s="3"/>
      <c r="AA34" s="3"/>
    </row>
    <row r="35" spans="1:27" ht="15.75" customHeight="1">
      <c r="A35" s="3"/>
      <c r="B35" s="3"/>
      <c r="C35" s="3"/>
      <c r="D35" s="3"/>
      <c r="E35" s="3"/>
      <c r="F35" s="3"/>
      <c r="G35" s="3"/>
      <c r="H35" s="3"/>
      <c r="I35" s="3"/>
      <c r="J35" s="3"/>
      <c r="K35" s="3"/>
      <c r="L35" s="3"/>
      <c r="M35" s="3"/>
      <c r="N35" s="3"/>
      <c r="O35" s="3"/>
      <c r="P35" s="3"/>
      <c r="Q35" s="3"/>
      <c r="R35" s="3"/>
      <c r="S35" s="3"/>
      <c r="T35" s="3"/>
      <c r="U35" s="3"/>
      <c r="V35" s="3"/>
      <c r="W35" s="3"/>
      <c r="X35" s="3"/>
      <c r="Y35" s="3"/>
      <c r="Z35" s="3"/>
      <c r="AA35" s="3"/>
    </row>
    <row r="36" spans="1:27" ht="15.75" customHeight="1">
      <c r="A36" s="3"/>
      <c r="B36" s="3"/>
      <c r="C36" s="3"/>
      <c r="D36" s="3"/>
      <c r="E36" s="3"/>
      <c r="F36" s="3"/>
      <c r="G36" s="3"/>
      <c r="H36" s="3"/>
      <c r="I36" s="3"/>
      <c r="J36" s="3"/>
      <c r="K36" s="3"/>
      <c r="L36" s="3"/>
      <c r="M36" s="3"/>
      <c r="N36" s="3"/>
      <c r="O36" s="3"/>
      <c r="P36" s="3"/>
      <c r="Q36" s="3"/>
      <c r="R36" s="3"/>
      <c r="S36" s="3"/>
      <c r="T36" s="3"/>
      <c r="U36" s="3"/>
      <c r="V36" s="3"/>
      <c r="W36" s="3"/>
      <c r="X36" s="3"/>
      <c r="Y36" s="3"/>
      <c r="Z36" s="3"/>
      <c r="AA36" s="3"/>
    </row>
    <row r="37" spans="1:27" ht="15.75" customHeight="1">
      <c r="A37" s="3"/>
      <c r="B37" s="3"/>
      <c r="C37" s="3"/>
      <c r="D37" s="3"/>
      <c r="E37" s="3"/>
      <c r="F37" s="3"/>
      <c r="G37" s="3"/>
      <c r="H37" s="3"/>
      <c r="I37" s="3"/>
      <c r="J37" s="3"/>
      <c r="K37" s="3"/>
      <c r="L37" s="3"/>
      <c r="M37" s="3"/>
      <c r="N37" s="3"/>
      <c r="O37" s="3"/>
      <c r="P37" s="3"/>
      <c r="Q37" s="3"/>
      <c r="R37" s="3"/>
      <c r="S37" s="3"/>
      <c r="T37" s="3"/>
      <c r="U37" s="3"/>
      <c r="V37" s="3"/>
      <c r="W37" s="3"/>
      <c r="X37" s="3"/>
      <c r="Y37" s="3"/>
      <c r="Z37" s="3"/>
      <c r="AA37" s="3"/>
    </row>
    <row r="38" spans="1:27" ht="15.75" customHeight="1">
      <c r="A38" s="3"/>
      <c r="B38" s="3"/>
      <c r="C38" s="3"/>
      <c r="D38" s="3"/>
      <c r="E38" s="3"/>
      <c r="F38" s="3"/>
      <c r="G38" s="3"/>
      <c r="H38" s="3"/>
      <c r="I38" s="3"/>
      <c r="J38" s="3"/>
      <c r="K38" s="3"/>
      <c r="L38" s="3"/>
      <c r="M38" s="3"/>
      <c r="N38" s="3"/>
      <c r="O38" s="3"/>
      <c r="P38" s="3"/>
      <c r="Q38" s="3"/>
      <c r="R38" s="3"/>
      <c r="S38" s="3"/>
      <c r="T38" s="3"/>
      <c r="U38" s="3"/>
      <c r="V38" s="3"/>
      <c r="W38" s="3"/>
      <c r="X38" s="3"/>
      <c r="Y38" s="3"/>
      <c r="Z38" s="3"/>
      <c r="AA38" s="3"/>
    </row>
    <row r="39" spans="1:27" ht="15.75" customHeight="1">
      <c r="A39" s="3"/>
      <c r="B39" s="3"/>
      <c r="C39" s="3"/>
      <c r="D39" s="3"/>
      <c r="E39" s="3"/>
      <c r="F39" s="3"/>
      <c r="G39" s="3"/>
      <c r="H39" s="3"/>
      <c r="I39" s="3"/>
      <c r="J39" s="3"/>
      <c r="K39" s="3"/>
      <c r="L39" s="3"/>
      <c r="M39" s="3"/>
      <c r="N39" s="3"/>
      <c r="O39" s="3"/>
      <c r="P39" s="3"/>
      <c r="Q39" s="3"/>
      <c r="R39" s="3"/>
      <c r="S39" s="3"/>
      <c r="T39" s="3"/>
      <c r="U39" s="3"/>
      <c r="V39" s="3"/>
      <c r="W39" s="3"/>
      <c r="X39" s="3"/>
      <c r="Y39" s="3"/>
      <c r="Z39" s="3"/>
      <c r="AA39" s="3"/>
    </row>
    <row r="40" spans="1:27" ht="15.75" customHeight="1">
      <c r="A40" s="3"/>
      <c r="B40" s="3"/>
      <c r="C40" s="3"/>
      <c r="D40" s="3"/>
      <c r="E40" s="3"/>
      <c r="F40" s="3"/>
      <c r="G40" s="3"/>
      <c r="H40" s="3"/>
      <c r="I40" s="3"/>
      <c r="J40" s="3"/>
      <c r="K40" s="3"/>
      <c r="L40" s="3"/>
      <c r="M40" s="3"/>
      <c r="N40" s="3"/>
      <c r="O40" s="3"/>
      <c r="P40" s="3"/>
      <c r="Q40" s="3"/>
      <c r="R40" s="3"/>
      <c r="S40" s="3"/>
      <c r="T40" s="3"/>
      <c r="U40" s="3"/>
      <c r="V40" s="3"/>
      <c r="W40" s="3"/>
      <c r="X40" s="3"/>
      <c r="Y40" s="3"/>
      <c r="Z40" s="3"/>
      <c r="AA40" s="3"/>
    </row>
    <row r="41" spans="1:27" ht="15.75" customHeight="1">
      <c r="A41" s="3"/>
      <c r="B41" s="3"/>
      <c r="C41" s="3"/>
      <c r="D41" s="3"/>
      <c r="E41" s="3"/>
      <c r="F41" s="3"/>
      <c r="G41" s="3"/>
      <c r="H41" s="3"/>
      <c r="I41" s="3"/>
      <c r="J41" s="3"/>
      <c r="K41" s="3"/>
      <c r="L41" s="3"/>
      <c r="M41" s="3"/>
      <c r="N41" s="3"/>
      <c r="O41" s="3"/>
      <c r="P41" s="3"/>
      <c r="Q41" s="3"/>
      <c r="R41" s="3"/>
      <c r="S41" s="3"/>
      <c r="T41" s="3"/>
      <c r="U41" s="3"/>
      <c r="V41" s="3"/>
      <c r="W41" s="3"/>
      <c r="X41" s="3"/>
      <c r="Y41" s="3"/>
      <c r="Z41" s="3"/>
      <c r="AA41" s="3"/>
    </row>
    <row r="42" spans="1:27" ht="15.75" customHeight="1">
      <c r="A42" s="3"/>
      <c r="B42" s="3"/>
      <c r="C42" s="3"/>
      <c r="D42" s="3"/>
      <c r="E42" s="3"/>
      <c r="F42" s="3"/>
      <c r="G42" s="3"/>
      <c r="H42" s="3"/>
      <c r="I42" s="3"/>
      <c r="J42" s="3"/>
      <c r="K42" s="3"/>
      <c r="L42" s="3"/>
      <c r="M42" s="3"/>
      <c r="N42" s="3"/>
      <c r="O42" s="3"/>
      <c r="P42" s="3"/>
      <c r="Q42" s="3"/>
      <c r="R42" s="3"/>
      <c r="S42" s="3"/>
      <c r="T42" s="3"/>
      <c r="U42" s="3"/>
      <c r="V42" s="3"/>
      <c r="W42" s="3"/>
      <c r="X42" s="3"/>
      <c r="Y42" s="3"/>
      <c r="Z42" s="3"/>
      <c r="AA42" s="3"/>
    </row>
    <row r="43" spans="1:27" ht="15.75" customHeight="1">
      <c r="A43" s="3"/>
      <c r="B43" s="3"/>
      <c r="C43" s="3"/>
      <c r="D43" s="3"/>
      <c r="E43" s="3"/>
      <c r="F43" s="3"/>
      <c r="G43" s="3"/>
      <c r="H43" s="3"/>
      <c r="I43" s="3"/>
      <c r="J43" s="3"/>
      <c r="K43" s="3"/>
      <c r="L43" s="3"/>
      <c r="M43" s="3"/>
      <c r="N43" s="3"/>
      <c r="O43" s="3"/>
      <c r="P43" s="3"/>
      <c r="Q43" s="3"/>
      <c r="R43" s="3"/>
      <c r="S43" s="3"/>
      <c r="T43" s="3"/>
      <c r="U43" s="3"/>
      <c r="V43" s="3"/>
      <c r="W43" s="3"/>
      <c r="X43" s="3"/>
      <c r="Y43" s="3"/>
      <c r="Z43" s="3"/>
      <c r="AA43" s="3"/>
    </row>
    <row r="44" spans="1:27" ht="15.75" customHeight="1">
      <c r="A44" s="3"/>
      <c r="B44" s="3"/>
      <c r="C44" s="3"/>
      <c r="D44" s="3"/>
      <c r="E44" s="3"/>
      <c r="F44" s="3"/>
      <c r="G44" s="3"/>
      <c r="H44" s="3"/>
      <c r="I44" s="3"/>
      <c r="J44" s="3"/>
      <c r="K44" s="3"/>
      <c r="L44" s="3"/>
      <c r="M44" s="3"/>
      <c r="N44" s="3"/>
      <c r="O44" s="3"/>
      <c r="P44" s="3"/>
      <c r="Q44" s="3"/>
      <c r="R44" s="3"/>
      <c r="S44" s="3"/>
      <c r="T44" s="3"/>
      <c r="U44" s="3"/>
      <c r="V44" s="3"/>
      <c r="W44" s="3"/>
      <c r="X44" s="3"/>
      <c r="Y44" s="3"/>
      <c r="Z44" s="3"/>
      <c r="AA44" s="3"/>
    </row>
    <row r="45" spans="1:27" ht="15.75" customHeight="1">
      <c r="A45" s="3"/>
      <c r="B45" s="3"/>
      <c r="C45" s="3"/>
      <c r="D45" s="3"/>
      <c r="E45" s="3"/>
      <c r="F45" s="3"/>
      <c r="G45" s="3"/>
      <c r="H45" s="3"/>
      <c r="I45" s="3"/>
      <c r="J45" s="3"/>
      <c r="K45" s="3"/>
      <c r="L45" s="3"/>
      <c r="M45" s="3"/>
      <c r="N45" s="3"/>
      <c r="O45" s="3"/>
      <c r="P45" s="3"/>
      <c r="Q45" s="3"/>
      <c r="R45" s="3"/>
      <c r="S45" s="3"/>
      <c r="T45" s="3"/>
      <c r="U45" s="3"/>
      <c r="V45" s="3"/>
      <c r="W45" s="3"/>
      <c r="X45" s="3"/>
      <c r="Y45" s="3"/>
      <c r="Z45" s="3"/>
      <c r="AA45" s="3"/>
    </row>
    <row r="46" spans="1:27" ht="15.75" customHeight="1">
      <c r="A46" s="3"/>
      <c r="B46" s="3"/>
      <c r="C46" s="3"/>
      <c r="D46" s="3"/>
      <c r="E46" s="3"/>
      <c r="F46" s="3"/>
      <c r="G46" s="3"/>
      <c r="H46" s="3"/>
      <c r="I46" s="3"/>
      <c r="J46" s="3"/>
      <c r="K46" s="3"/>
      <c r="L46" s="3"/>
      <c r="M46" s="3"/>
      <c r="N46" s="3"/>
      <c r="O46" s="3"/>
      <c r="P46" s="3"/>
      <c r="Q46" s="3"/>
      <c r="R46" s="3"/>
      <c r="S46" s="3"/>
      <c r="T46" s="3"/>
      <c r="U46" s="3"/>
      <c r="V46" s="3"/>
      <c r="W46" s="3"/>
      <c r="X46" s="3"/>
      <c r="Y46" s="3"/>
      <c r="Z46" s="3"/>
      <c r="AA46" s="3"/>
    </row>
    <row r="47" spans="1:27" ht="15.75" customHeight="1">
      <c r="A47" s="3"/>
      <c r="B47" s="3"/>
      <c r="C47" s="3"/>
      <c r="D47" s="3"/>
      <c r="E47" s="3"/>
      <c r="F47" s="3"/>
      <c r="G47" s="3"/>
      <c r="H47" s="3"/>
      <c r="I47" s="3"/>
      <c r="J47" s="3"/>
      <c r="K47" s="3"/>
      <c r="L47" s="3"/>
      <c r="M47" s="3"/>
      <c r="N47" s="3"/>
      <c r="O47" s="3"/>
      <c r="P47" s="3"/>
      <c r="Q47" s="3"/>
      <c r="R47" s="3"/>
      <c r="S47" s="3"/>
      <c r="T47" s="3"/>
      <c r="U47" s="3"/>
      <c r="V47" s="3"/>
      <c r="W47" s="3"/>
      <c r="X47" s="3"/>
      <c r="Y47" s="3"/>
      <c r="Z47" s="3"/>
      <c r="AA47" s="3"/>
    </row>
    <row r="48" spans="1:27" ht="15.75" customHeight="1">
      <c r="A48" s="3"/>
      <c r="B48" s="3"/>
      <c r="C48" s="3"/>
      <c r="D48" s="3"/>
      <c r="E48" s="3"/>
      <c r="F48" s="3"/>
      <c r="G48" s="3"/>
      <c r="H48" s="3"/>
      <c r="I48" s="3"/>
      <c r="J48" s="3"/>
      <c r="K48" s="3"/>
      <c r="L48" s="3"/>
      <c r="M48" s="3"/>
      <c r="N48" s="3"/>
      <c r="O48" s="3"/>
      <c r="P48" s="3"/>
      <c r="Q48" s="3"/>
      <c r="R48" s="3"/>
      <c r="S48" s="3"/>
      <c r="T48" s="3"/>
      <c r="U48" s="3"/>
      <c r="V48" s="3"/>
      <c r="W48" s="3"/>
      <c r="X48" s="3"/>
      <c r="Y48" s="3"/>
      <c r="Z48" s="3"/>
      <c r="AA48" s="3"/>
    </row>
    <row r="49" spans="1:27" ht="15.75" customHeight="1">
      <c r="A49" s="3"/>
      <c r="B49" s="3"/>
      <c r="C49" s="3"/>
      <c r="D49" s="3"/>
      <c r="E49" s="3"/>
      <c r="F49" s="3"/>
      <c r="G49" s="3"/>
      <c r="H49" s="3"/>
      <c r="I49" s="3"/>
      <c r="J49" s="3"/>
      <c r="K49" s="3"/>
      <c r="L49" s="3"/>
      <c r="M49" s="3"/>
      <c r="N49" s="3"/>
      <c r="O49" s="3"/>
      <c r="P49" s="3"/>
      <c r="Q49" s="3"/>
      <c r="R49" s="3"/>
      <c r="S49" s="3"/>
      <c r="T49" s="3"/>
      <c r="U49" s="3"/>
      <c r="V49" s="3"/>
      <c r="W49" s="3"/>
      <c r="X49" s="3"/>
      <c r="Y49" s="3"/>
      <c r="Z49" s="3"/>
      <c r="AA49" s="3"/>
    </row>
    <row r="50" spans="1:27" ht="15.75" customHeight="1">
      <c r="A50" s="3"/>
      <c r="B50" s="3"/>
      <c r="C50" s="3"/>
      <c r="D50" s="3"/>
      <c r="E50" s="3"/>
      <c r="F50" s="3"/>
      <c r="G50" s="3"/>
      <c r="H50" s="3"/>
      <c r="I50" s="3"/>
      <c r="J50" s="3"/>
      <c r="K50" s="3"/>
      <c r="L50" s="3"/>
      <c r="M50" s="3"/>
      <c r="N50" s="3"/>
      <c r="O50" s="3"/>
      <c r="P50" s="3"/>
      <c r="Q50" s="3"/>
      <c r="R50" s="3"/>
      <c r="S50" s="3"/>
      <c r="T50" s="3"/>
      <c r="U50" s="3"/>
      <c r="V50" s="3"/>
      <c r="W50" s="3"/>
      <c r="X50" s="3"/>
      <c r="Y50" s="3"/>
      <c r="Z50" s="3"/>
      <c r="AA50" s="3"/>
    </row>
    <row r="51" spans="1:27" ht="15.75" customHeight="1">
      <c r="A51" s="3"/>
      <c r="B51" s="3"/>
      <c r="C51" s="3"/>
      <c r="D51" s="3"/>
      <c r="E51" s="3"/>
      <c r="F51" s="3"/>
      <c r="G51" s="3"/>
      <c r="H51" s="3"/>
      <c r="I51" s="3"/>
      <c r="J51" s="3"/>
      <c r="K51" s="3"/>
      <c r="L51" s="3"/>
      <c r="M51" s="3"/>
      <c r="N51" s="3"/>
      <c r="O51" s="3"/>
      <c r="P51" s="3"/>
      <c r="Q51" s="3"/>
      <c r="R51" s="3"/>
      <c r="S51" s="3"/>
      <c r="T51" s="3"/>
      <c r="U51" s="3"/>
      <c r="V51" s="3"/>
      <c r="W51" s="3"/>
      <c r="X51" s="3"/>
      <c r="Y51" s="3"/>
      <c r="Z51" s="3"/>
      <c r="AA51" s="3"/>
    </row>
    <row r="52" spans="1:27" ht="15.75" customHeight="1">
      <c r="A52" s="3"/>
      <c r="B52" s="3"/>
      <c r="C52" s="3"/>
      <c r="D52" s="3"/>
      <c r="E52" s="3"/>
      <c r="F52" s="3"/>
      <c r="G52" s="3"/>
      <c r="H52" s="3"/>
      <c r="I52" s="3"/>
      <c r="J52" s="3"/>
      <c r="K52" s="3"/>
      <c r="L52" s="3"/>
      <c r="M52" s="3"/>
      <c r="N52" s="3"/>
      <c r="O52" s="3"/>
      <c r="P52" s="3"/>
      <c r="Q52" s="3"/>
      <c r="R52" s="3"/>
      <c r="S52" s="3"/>
      <c r="T52" s="3"/>
      <c r="U52" s="3"/>
      <c r="V52" s="3"/>
      <c r="W52" s="3"/>
      <c r="X52" s="3"/>
      <c r="Y52" s="3"/>
      <c r="Z52" s="3"/>
      <c r="AA52" s="3"/>
    </row>
    <row r="53" spans="1:27" ht="15.75" customHeight="1">
      <c r="A53" s="3"/>
      <c r="B53" s="3"/>
      <c r="C53" s="3"/>
      <c r="D53" s="3"/>
      <c r="E53" s="3"/>
      <c r="F53" s="3"/>
      <c r="G53" s="3"/>
      <c r="H53" s="3"/>
      <c r="I53" s="3"/>
      <c r="J53" s="3"/>
      <c r="K53" s="3"/>
      <c r="L53" s="3"/>
      <c r="M53" s="3"/>
      <c r="N53" s="3"/>
      <c r="O53" s="3"/>
      <c r="P53" s="3"/>
      <c r="Q53" s="3"/>
      <c r="R53" s="3"/>
      <c r="S53" s="3"/>
      <c r="T53" s="3"/>
      <c r="U53" s="3"/>
      <c r="V53" s="3"/>
      <c r="W53" s="3"/>
      <c r="X53" s="3"/>
      <c r="Y53" s="3"/>
      <c r="Z53" s="3"/>
      <c r="AA53" s="3"/>
    </row>
    <row r="54" spans="1:27" ht="15.75" customHeight="1">
      <c r="A54" s="3"/>
      <c r="B54" s="3"/>
      <c r="C54" s="3"/>
      <c r="D54" s="3"/>
      <c r="E54" s="3"/>
      <c r="F54" s="3"/>
      <c r="G54" s="3"/>
      <c r="H54" s="3"/>
      <c r="I54" s="3"/>
      <c r="J54" s="3"/>
      <c r="K54" s="3"/>
      <c r="L54" s="3"/>
      <c r="M54" s="3"/>
      <c r="N54" s="3"/>
      <c r="O54" s="3"/>
      <c r="P54" s="3"/>
      <c r="Q54" s="3"/>
      <c r="R54" s="3"/>
      <c r="S54" s="3"/>
      <c r="T54" s="3"/>
      <c r="U54" s="3"/>
      <c r="V54" s="3"/>
      <c r="W54" s="3"/>
      <c r="X54" s="3"/>
      <c r="Y54" s="3"/>
      <c r="Z54" s="3"/>
      <c r="AA54" s="3"/>
    </row>
    <row r="55" spans="1:27" ht="15.75" customHeight="1">
      <c r="A55" s="3"/>
      <c r="B55" s="3"/>
      <c r="C55" s="3"/>
      <c r="D55" s="3"/>
      <c r="E55" s="3"/>
      <c r="F55" s="3"/>
      <c r="G55" s="3"/>
      <c r="H55" s="3"/>
      <c r="I55" s="3"/>
      <c r="J55" s="3"/>
      <c r="K55" s="3"/>
      <c r="L55" s="3"/>
      <c r="M55" s="3"/>
      <c r="N55" s="3"/>
      <c r="O55" s="3"/>
      <c r="P55" s="3"/>
      <c r="Q55" s="3"/>
      <c r="R55" s="3"/>
      <c r="S55" s="3"/>
      <c r="T55" s="3"/>
      <c r="U55" s="3"/>
      <c r="V55" s="3"/>
      <c r="W55" s="3"/>
      <c r="X55" s="3"/>
      <c r="Y55" s="3"/>
      <c r="Z55" s="3"/>
      <c r="AA55" s="3"/>
    </row>
    <row r="56" spans="1:27" ht="15.75" customHeight="1">
      <c r="A56" s="3"/>
      <c r="B56" s="3"/>
      <c r="C56" s="3"/>
      <c r="D56" s="3"/>
      <c r="E56" s="3"/>
      <c r="F56" s="3"/>
      <c r="G56" s="3"/>
      <c r="H56" s="3"/>
      <c r="I56" s="3"/>
      <c r="J56" s="3"/>
      <c r="K56" s="3"/>
      <c r="L56" s="3"/>
      <c r="M56" s="3"/>
      <c r="N56" s="3"/>
      <c r="O56" s="3"/>
      <c r="P56" s="3"/>
      <c r="Q56" s="3"/>
      <c r="R56" s="3"/>
      <c r="S56" s="3"/>
      <c r="T56" s="3"/>
      <c r="U56" s="3"/>
      <c r="V56" s="3"/>
      <c r="W56" s="3"/>
      <c r="X56" s="3"/>
      <c r="Y56" s="3"/>
      <c r="Z56" s="3"/>
      <c r="AA56" s="3"/>
    </row>
    <row r="57" spans="1:27" ht="15.75" customHeight="1">
      <c r="A57" s="3"/>
      <c r="B57" s="3"/>
      <c r="C57" s="3"/>
      <c r="D57" s="3"/>
      <c r="E57" s="3"/>
      <c r="F57" s="3"/>
      <c r="G57" s="3"/>
      <c r="H57" s="3"/>
      <c r="I57" s="3"/>
      <c r="J57" s="3"/>
      <c r="K57" s="3"/>
      <c r="L57" s="3"/>
      <c r="M57" s="3"/>
      <c r="N57" s="3"/>
      <c r="O57" s="3"/>
      <c r="P57" s="3"/>
      <c r="Q57" s="3"/>
      <c r="R57" s="3"/>
      <c r="S57" s="3"/>
      <c r="T57" s="3"/>
      <c r="U57" s="3"/>
      <c r="V57" s="3"/>
      <c r="W57" s="3"/>
      <c r="X57" s="3"/>
      <c r="Y57" s="3"/>
      <c r="Z57" s="3"/>
      <c r="AA57" s="3"/>
    </row>
    <row r="58" spans="1:27" ht="15.75" customHeight="1">
      <c r="A58" s="3"/>
      <c r="B58" s="3"/>
      <c r="C58" s="3"/>
      <c r="D58" s="3"/>
      <c r="E58" s="3"/>
      <c r="F58" s="3"/>
      <c r="G58" s="3"/>
      <c r="H58" s="3"/>
      <c r="I58" s="3"/>
      <c r="J58" s="3"/>
      <c r="K58" s="3"/>
      <c r="L58" s="3"/>
      <c r="M58" s="3"/>
      <c r="N58" s="3"/>
      <c r="O58" s="3"/>
      <c r="P58" s="3"/>
      <c r="Q58" s="3"/>
      <c r="R58" s="3"/>
      <c r="S58" s="3"/>
      <c r="T58" s="3"/>
      <c r="U58" s="3"/>
      <c r="V58" s="3"/>
      <c r="W58" s="3"/>
      <c r="X58" s="3"/>
      <c r="Y58" s="3"/>
      <c r="Z58" s="3"/>
      <c r="AA58" s="3"/>
    </row>
    <row r="59" spans="1:27" ht="15.75" customHeight="1">
      <c r="A59" s="3"/>
      <c r="B59" s="3"/>
      <c r="C59" s="3"/>
      <c r="D59" s="3"/>
      <c r="E59" s="3"/>
      <c r="F59" s="3"/>
      <c r="G59" s="3"/>
      <c r="H59" s="3"/>
      <c r="I59" s="3"/>
      <c r="J59" s="3"/>
      <c r="K59" s="3"/>
      <c r="L59" s="3"/>
      <c r="M59" s="3"/>
      <c r="N59" s="3"/>
      <c r="O59" s="3"/>
      <c r="P59" s="3"/>
      <c r="Q59" s="3"/>
      <c r="R59" s="3"/>
      <c r="S59" s="3"/>
      <c r="T59" s="3"/>
      <c r="U59" s="3"/>
      <c r="V59" s="3"/>
      <c r="W59" s="3"/>
      <c r="X59" s="3"/>
      <c r="Y59" s="3"/>
      <c r="Z59" s="3"/>
      <c r="AA59" s="3"/>
    </row>
    <row r="60" spans="1:27" ht="15.75" customHeight="1">
      <c r="A60" s="3"/>
      <c r="B60" s="3"/>
      <c r="C60" s="3"/>
      <c r="D60" s="3"/>
      <c r="E60" s="3"/>
      <c r="F60" s="3"/>
      <c r="G60" s="3"/>
      <c r="H60" s="3"/>
      <c r="I60" s="3"/>
      <c r="J60" s="3"/>
      <c r="K60" s="3"/>
      <c r="L60" s="3"/>
      <c r="M60" s="3"/>
      <c r="N60" s="3"/>
      <c r="O60" s="3"/>
      <c r="P60" s="3"/>
      <c r="Q60" s="3"/>
      <c r="R60" s="3"/>
      <c r="S60" s="3"/>
      <c r="T60" s="3"/>
      <c r="U60" s="3"/>
      <c r="V60" s="3"/>
      <c r="W60" s="3"/>
      <c r="X60" s="3"/>
      <c r="Y60" s="3"/>
      <c r="Z60" s="3"/>
      <c r="AA60" s="3"/>
    </row>
    <row r="61" spans="1:27" ht="15.75" customHeight="1">
      <c r="A61" s="3"/>
      <c r="B61" s="3"/>
      <c r="C61" s="3"/>
      <c r="D61" s="3"/>
      <c r="E61" s="3"/>
      <c r="F61" s="3"/>
      <c r="G61" s="3"/>
      <c r="H61" s="3"/>
      <c r="I61" s="3"/>
      <c r="J61" s="3"/>
      <c r="K61" s="3"/>
      <c r="L61" s="3"/>
      <c r="M61" s="3"/>
      <c r="N61" s="3"/>
      <c r="O61" s="3"/>
      <c r="P61" s="3"/>
      <c r="Q61" s="3"/>
      <c r="R61" s="3"/>
      <c r="S61" s="3"/>
      <c r="T61" s="3"/>
      <c r="U61" s="3"/>
      <c r="V61" s="3"/>
      <c r="W61" s="3"/>
      <c r="X61" s="3"/>
      <c r="Y61" s="3"/>
      <c r="Z61" s="3"/>
      <c r="AA61" s="3"/>
    </row>
    <row r="62" spans="1:27" ht="15.75" customHeight="1">
      <c r="A62" s="3"/>
      <c r="B62" s="3"/>
      <c r="C62" s="3"/>
      <c r="D62" s="3"/>
      <c r="E62" s="3"/>
      <c r="F62" s="3"/>
      <c r="G62" s="3"/>
      <c r="H62" s="3"/>
      <c r="I62" s="3"/>
      <c r="J62" s="3"/>
      <c r="K62" s="3"/>
      <c r="L62" s="3"/>
      <c r="M62" s="3"/>
      <c r="N62" s="3"/>
      <c r="O62" s="3"/>
      <c r="P62" s="3"/>
      <c r="Q62" s="3"/>
      <c r="R62" s="3"/>
      <c r="S62" s="3"/>
      <c r="T62" s="3"/>
      <c r="U62" s="3"/>
      <c r="V62" s="3"/>
      <c r="W62" s="3"/>
      <c r="X62" s="3"/>
      <c r="Y62" s="3"/>
      <c r="Z62" s="3"/>
      <c r="AA62" s="3"/>
    </row>
    <row r="63" spans="1:27" ht="15.75" customHeight="1">
      <c r="A63" s="3"/>
      <c r="B63" s="3"/>
      <c r="C63" s="3"/>
      <c r="D63" s="3"/>
      <c r="E63" s="3"/>
      <c r="F63" s="3"/>
      <c r="G63" s="3"/>
      <c r="H63" s="3"/>
      <c r="I63" s="3"/>
      <c r="J63" s="3"/>
      <c r="K63" s="3"/>
      <c r="L63" s="3"/>
      <c r="M63" s="3"/>
      <c r="N63" s="3"/>
      <c r="O63" s="3"/>
      <c r="P63" s="3"/>
      <c r="Q63" s="3"/>
      <c r="R63" s="3"/>
      <c r="S63" s="3"/>
      <c r="T63" s="3"/>
      <c r="U63" s="3"/>
      <c r="V63" s="3"/>
      <c r="W63" s="3"/>
      <c r="X63" s="3"/>
      <c r="Y63" s="3"/>
      <c r="Z63" s="3"/>
      <c r="AA63" s="3"/>
    </row>
    <row r="64" spans="1:27" ht="15.75" customHeight="1">
      <c r="A64" s="3"/>
      <c r="B64" s="3"/>
      <c r="C64" s="3"/>
      <c r="D64" s="3"/>
      <c r="E64" s="3"/>
      <c r="F64" s="3"/>
      <c r="G64" s="3"/>
      <c r="H64" s="3"/>
      <c r="I64" s="3"/>
      <c r="J64" s="3"/>
      <c r="K64" s="3"/>
      <c r="L64" s="3"/>
      <c r="M64" s="3"/>
      <c r="N64" s="3"/>
      <c r="O64" s="3"/>
      <c r="P64" s="3"/>
      <c r="Q64" s="3"/>
      <c r="R64" s="3"/>
      <c r="S64" s="3"/>
      <c r="T64" s="3"/>
      <c r="U64" s="3"/>
      <c r="V64" s="3"/>
      <c r="W64" s="3"/>
      <c r="X64" s="3"/>
      <c r="Y64" s="3"/>
      <c r="Z64" s="3"/>
      <c r="AA64" s="3"/>
    </row>
    <row r="65" spans="1:27" ht="15.75" customHeight="1">
      <c r="A65" s="3"/>
      <c r="B65" s="3"/>
      <c r="C65" s="3"/>
      <c r="D65" s="3"/>
      <c r="E65" s="3"/>
      <c r="F65" s="3"/>
      <c r="G65" s="3"/>
      <c r="H65" s="3"/>
      <c r="I65" s="3"/>
      <c r="J65" s="3"/>
      <c r="K65" s="3"/>
      <c r="L65" s="3"/>
      <c r="M65" s="3"/>
      <c r="N65" s="3"/>
      <c r="O65" s="3"/>
      <c r="P65" s="3"/>
      <c r="Q65" s="3"/>
      <c r="R65" s="3"/>
      <c r="S65" s="3"/>
      <c r="T65" s="3"/>
      <c r="U65" s="3"/>
      <c r="V65" s="3"/>
      <c r="W65" s="3"/>
      <c r="X65" s="3"/>
      <c r="Y65" s="3"/>
      <c r="Z65" s="3"/>
      <c r="AA65" s="3"/>
    </row>
    <row r="66" spans="1:27" ht="15.75" customHeight="1">
      <c r="A66" s="3"/>
      <c r="B66" s="3"/>
      <c r="C66" s="3"/>
      <c r="D66" s="3"/>
      <c r="E66" s="3"/>
      <c r="F66" s="3"/>
      <c r="G66" s="3"/>
      <c r="H66" s="3"/>
      <c r="I66" s="3"/>
      <c r="J66" s="3"/>
      <c r="K66" s="3"/>
      <c r="L66" s="3"/>
      <c r="M66" s="3"/>
      <c r="N66" s="3"/>
      <c r="O66" s="3"/>
      <c r="P66" s="3"/>
      <c r="Q66" s="3"/>
      <c r="R66" s="3"/>
      <c r="S66" s="3"/>
      <c r="T66" s="3"/>
      <c r="U66" s="3"/>
      <c r="V66" s="3"/>
      <c r="W66" s="3"/>
      <c r="X66" s="3"/>
      <c r="Y66" s="3"/>
      <c r="Z66" s="3"/>
      <c r="AA66" s="3"/>
    </row>
    <row r="67" spans="1:27" ht="15.75" customHeight="1">
      <c r="A67" s="3"/>
      <c r="B67" s="3"/>
      <c r="C67" s="3"/>
      <c r="D67" s="3"/>
      <c r="E67" s="3"/>
      <c r="F67" s="3"/>
      <c r="G67" s="3"/>
      <c r="H67" s="3"/>
      <c r="I67" s="3"/>
      <c r="J67" s="3"/>
      <c r="K67" s="3"/>
      <c r="L67" s="3"/>
      <c r="M67" s="3"/>
      <c r="N67" s="3"/>
      <c r="O67" s="3"/>
      <c r="P67" s="3"/>
      <c r="Q67" s="3"/>
      <c r="R67" s="3"/>
      <c r="S67" s="3"/>
      <c r="T67" s="3"/>
      <c r="U67" s="3"/>
      <c r="V67" s="3"/>
      <c r="W67" s="3"/>
      <c r="X67" s="3"/>
      <c r="Y67" s="3"/>
      <c r="Z67" s="3"/>
      <c r="AA67" s="3"/>
    </row>
    <row r="68" spans="1:27" ht="15.75" customHeight="1">
      <c r="A68" s="3"/>
      <c r="B68" s="3"/>
      <c r="C68" s="3"/>
      <c r="D68" s="3"/>
      <c r="E68" s="3"/>
      <c r="F68" s="3"/>
      <c r="G68" s="3"/>
      <c r="H68" s="3"/>
      <c r="I68" s="3"/>
      <c r="J68" s="3"/>
      <c r="K68" s="3"/>
      <c r="L68" s="3"/>
      <c r="M68" s="3"/>
      <c r="N68" s="3"/>
      <c r="O68" s="3"/>
      <c r="P68" s="3"/>
      <c r="Q68" s="3"/>
      <c r="R68" s="3"/>
      <c r="S68" s="3"/>
      <c r="T68" s="3"/>
      <c r="U68" s="3"/>
      <c r="V68" s="3"/>
      <c r="W68" s="3"/>
      <c r="X68" s="3"/>
      <c r="Y68" s="3"/>
      <c r="Z68" s="3"/>
      <c r="AA68" s="3"/>
    </row>
    <row r="69" spans="1:27" ht="15.75" customHeight="1">
      <c r="A69" s="3"/>
      <c r="B69" s="3"/>
      <c r="C69" s="3"/>
      <c r="D69" s="3"/>
      <c r="E69" s="3"/>
      <c r="F69" s="3"/>
      <c r="G69" s="3"/>
      <c r="H69" s="3"/>
      <c r="I69" s="3"/>
      <c r="J69" s="3"/>
      <c r="K69" s="3"/>
      <c r="L69" s="3"/>
      <c r="M69" s="3"/>
      <c r="N69" s="3"/>
      <c r="O69" s="3"/>
      <c r="P69" s="3"/>
      <c r="Q69" s="3"/>
      <c r="R69" s="3"/>
      <c r="S69" s="3"/>
      <c r="T69" s="3"/>
      <c r="U69" s="3"/>
      <c r="V69" s="3"/>
      <c r="W69" s="3"/>
      <c r="X69" s="3"/>
      <c r="Y69" s="3"/>
      <c r="Z69" s="3"/>
      <c r="AA69" s="3"/>
    </row>
    <row r="70" spans="1:27" ht="15.75" customHeight="1">
      <c r="A70" s="3"/>
      <c r="B70" s="3"/>
      <c r="C70" s="3"/>
      <c r="D70" s="3"/>
      <c r="E70" s="3"/>
      <c r="F70" s="3"/>
      <c r="G70" s="3"/>
      <c r="H70" s="3"/>
      <c r="I70" s="3"/>
      <c r="J70" s="3"/>
      <c r="K70" s="3"/>
      <c r="L70" s="3"/>
      <c r="M70" s="3"/>
      <c r="N70" s="3"/>
      <c r="O70" s="3"/>
      <c r="P70" s="3"/>
      <c r="Q70" s="3"/>
      <c r="R70" s="3"/>
      <c r="S70" s="3"/>
      <c r="T70" s="3"/>
      <c r="U70" s="3"/>
      <c r="V70" s="3"/>
      <c r="W70" s="3"/>
      <c r="X70" s="3"/>
      <c r="Y70" s="3"/>
      <c r="Z70" s="3"/>
      <c r="AA70" s="3"/>
    </row>
    <row r="71" spans="1:27" ht="15.75" customHeight="1">
      <c r="A71" s="3"/>
      <c r="B71" s="3"/>
      <c r="C71" s="3"/>
      <c r="D71" s="3"/>
      <c r="E71" s="3"/>
      <c r="F71" s="3"/>
      <c r="G71" s="3"/>
      <c r="H71" s="3"/>
      <c r="I71" s="3"/>
      <c r="J71" s="3"/>
      <c r="K71" s="3"/>
      <c r="L71" s="3"/>
      <c r="M71" s="3"/>
      <c r="N71" s="3"/>
      <c r="O71" s="3"/>
      <c r="P71" s="3"/>
      <c r="Q71" s="3"/>
      <c r="R71" s="3"/>
      <c r="S71" s="3"/>
      <c r="T71" s="3"/>
      <c r="U71" s="3"/>
      <c r="V71" s="3"/>
      <c r="W71" s="3"/>
      <c r="X71" s="3"/>
      <c r="Y71" s="3"/>
      <c r="Z71" s="3"/>
      <c r="AA71" s="3"/>
    </row>
    <row r="72" spans="1:27" ht="15.75" customHeight="1">
      <c r="A72" s="3"/>
      <c r="B72" s="3"/>
      <c r="C72" s="3"/>
      <c r="D72" s="3"/>
      <c r="E72" s="3"/>
      <c r="F72" s="3"/>
      <c r="G72" s="3"/>
      <c r="H72" s="3"/>
      <c r="I72" s="3"/>
      <c r="J72" s="3"/>
      <c r="K72" s="3"/>
      <c r="L72" s="3"/>
      <c r="M72" s="3"/>
      <c r="N72" s="3"/>
      <c r="O72" s="3"/>
      <c r="P72" s="3"/>
      <c r="Q72" s="3"/>
      <c r="R72" s="3"/>
      <c r="S72" s="3"/>
      <c r="T72" s="3"/>
      <c r="U72" s="3"/>
      <c r="V72" s="3"/>
      <c r="W72" s="3"/>
      <c r="X72" s="3"/>
      <c r="Y72" s="3"/>
      <c r="Z72" s="3"/>
      <c r="AA72" s="3"/>
    </row>
    <row r="73" spans="1:27" ht="15.75" customHeight="1">
      <c r="A73" s="3"/>
      <c r="B73" s="3"/>
      <c r="C73" s="3"/>
      <c r="D73" s="3"/>
      <c r="E73" s="3"/>
      <c r="F73" s="3"/>
      <c r="G73" s="3"/>
      <c r="H73" s="3"/>
      <c r="I73" s="3"/>
      <c r="J73" s="3"/>
      <c r="K73" s="3"/>
      <c r="L73" s="3"/>
      <c r="M73" s="3"/>
      <c r="N73" s="3"/>
      <c r="O73" s="3"/>
      <c r="P73" s="3"/>
      <c r="Q73" s="3"/>
      <c r="R73" s="3"/>
      <c r="S73" s="3"/>
      <c r="T73" s="3"/>
      <c r="U73" s="3"/>
      <c r="V73" s="3"/>
      <c r="W73" s="3"/>
      <c r="X73" s="3"/>
      <c r="Y73" s="3"/>
      <c r="Z73" s="3"/>
      <c r="AA73" s="3"/>
    </row>
    <row r="74" spans="1:27" ht="15.75" customHeight="1">
      <c r="A74" s="3"/>
      <c r="B74" s="3"/>
      <c r="C74" s="3"/>
      <c r="D74" s="3"/>
      <c r="E74" s="3"/>
      <c r="F74" s="3"/>
      <c r="G74" s="3"/>
      <c r="H74" s="3"/>
      <c r="I74" s="3"/>
      <c r="J74" s="3"/>
      <c r="K74" s="3"/>
      <c r="L74" s="3"/>
      <c r="M74" s="3"/>
      <c r="N74" s="3"/>
      <c r="O74" s="3"/>
      <c r="P74" s="3"/>
      <c r="Q74" s="3"/>
      <c r="R74" s="3"/>
      <c r="S74" s="3"/>
      <c r="T74" s="3"/>
      <c r="U74" s="3"/>
      <c r="V74" s="3"/>
      <c r="W74" s="3"/>
      <c r="X74" s="3"/>
      <c r="Y74" s="3"/>
      <c r="Z74" s="3"/>
      <c r="AA74" s="3"/>
    </row>
    <row r="75" spans="1:27" ht="15.75" customHeight="1">
      <c r="A75" s="3"/>
      <c r="B75" s="3"/>
      <c r="C75" s="3"/>
      <c r="D75" s="3"/>
      <c r="E75" s="3"/>
      <c r="F75" s="3"/>
      <c r="G75" s="3"/>
      <c r="H75" s="3"/>
      <c r="I75" s="3"/>
      <c r="J75" s="3"/>
      <c r="K75" s="3"/>
      <c r="L75" s="3"/>
      <c r="M75" s="3"/>
      <c r="N75" s="3"/>
      <c r="O75" s="3"/>
      <c r="P75" s="3"/>
      <c r="Q75" s="3"/>
      <c r="R75" s="3"/>
      <c r="S75" s="3"/>
      <c r="T75" s="3"/>
      <c r="U75" s="3"/>
      <c r="V75" s="3"/>
      <c r="W75" s="3"/>
      <c r="X75" s="3"/>
      <c r="Y75" s="3"/>
      <c r="Z75" s="3"/>
      <c r="AA75" s="3"/>
    </row>
    <row r="76" spans="1:27" ht="15.75" customHeight="1">
      <c r="A76" s="3"/>
      <c r="B76" s="3"/>
      <c r="C76" s="3"/>
      <c r="D76" s="3"/>
      <c r="E76" s="3"/>
      <c r="F76" s="3"/>
      <c r="G76" s="3"/>
      <c r="H76" s="3"/>
      <c r="I76" s="3"/>
      <c r="J76" s="3"/>
      <c r="K76" s="3"/>
      <c r="L76" s="3"/>
      <c r="M76" s="3"/>
      <c r="N76" s="3"/>
      <c r="O76" s="3"/>
      <c r="P76" s="3"/>
      <c r="Q76" s="3"/>
      <c r="R76" s="3"/>
      <c r="S76" s="3"/>
      <c r="T76" s="3"/>
      <c r="U76" s="3"/>
      <c r="V76" s="3"/>
      <c r="W76" s="3"/>
      <c r="X76" s="3"/>
      <c r="Y76" s="3"/>
      <c r="Z76" s="3"/>
      <c r="AA76" s="3"/>
    </row>
    <row r="77" spans="1:27" ht="15.75" customHeight="1">
      <c r="A77" s="3"/>
      <c r="B77" s="3"/>
      <c r="C77" s="3"/>
      <c r="D77" s="3"/>
      <c r="E77" s="3"/>
      <c r="F77" s="3"/>
      <c r="G77" s="3"/>
      <c r="H77" s="3"/>
      <c r="I77" s="3"/>
      <c r="J77" s="3"/>
      <c r="K77" s="3"/>
      <c r="L77" s="3"/>
      <c r="M77" s="3"/>
      <c r="N77" s="3"/>
      <c r="O77" s="3"/>
      <c r="P77" s="3"/>
      <c r="Q77" s="3"/>
      <c r="R77" s="3"/>
      <c r="S77" s="3"/>
      <c r="T77" s="3"/>
      <c r="U77" s="3"/>
      <c r="V77" s="3"/>
      <c r="W77" s="3"/>
      <c r="X77" s="3"/>
      <c r="Y77" s="3"/>
      <c r="Z77" s="3"/>
      <c r="AA77" s="3"/>
    </row>
    <row r="78" spans="1:27" ht="15.75" customHeight="1">
      <c r="A78" s="3"/>
      <c r="B78" s="3"/>
      <c r="C78" s="3"/>
      <c r="D78" s="3"/>
      <c r="E78" s="3"/>
      <c r="F78" s="3"/>
      <c r="G78" s="3"/>
      <c r="H78" s="3"/>
      <c r="I78" s="3"/>
      <c r="J78" s="3"/>
      <c r="K78" s="3"/>
      <c r="L78" s="3"/>
      <c r="M78" s="3"/>
      <c r="N78" s="3"/>
      <c r="O78" s="3"/>
      <c r="P78" s="3"/>
      <c r="Q78" s="3"/>
      <c r="R78" s="3"/>
      <c r="S78" s="3"/>
      <c r="T78" s="3"/>
      <c r="U78" s="3"/>
      <c r="V78" s="3"/>
      <c r="W78" s="3"/>
      <c r="X78" s="3"/>
      <c r="Y78" s="3"/>
      <c r="Z78" s="3"/>
      <c r="AA78" s="3"/>
    </row>
    <row r="79" spans="1:27" ht="15.75" customHeight="1">
      <c r="A79" s="3"/>
      <c r="B79" s="3"/>
      <c r="C79" s="3"/>
      <c r="D79" s="3"/>
      <c r="E79" s="3"/>
      <c r="F79" s="3"/>
      <c r="G79" s="3"/>
      <c r="H79" s="3"/>
      <c r="I79" s="3"/>
      <c r="J79" s="3"/>
      <c r="K79" s="3"/>
      <c r="L79" s="3"/>
      <c r="M79" s="3"/>
      <c r="N79" s="3"/>
      <c r="O79" s="3"/>
      <c r="P79" s="3"/>
      <c r="Q79" s="3"/>
      <c r="R79" s="3"/>
      <c r="S79" s="3"/>
      <c r="T79" s="3"/>
      <c r="U79" s="3"/>
      <c r="V79" s="3"/>
      <c r="W79" s="3"/>
      <c r="X79" s="3"/>
      <c r="Y79" s="3"/>
      <c r="Z79" s="3"/>
      <c r="AA79" s="3"/>
    </row>
    <row r="80" spans="1:27" ht="15.75" customHeight="1">
      <c r="A80" s="3"/>
      <c r="B80" s="3"/>
      <c r="C80" s="3"/>
      <c r="D80" s="3"/>
      <c r="E80" s="3"/>
      <c r="F80" s="3"/>
      <c r="G80" s="3"/>
      <c r="H80" s="3"/>
      <c r="I80" s="3"/>
      <c r="J80" s="3"/>
      <c r="K80" s="3"/>
      <c r="L80" s="3"/>
      <c r="M80" s="3"/>
      <c r="N80" s="3"/>
      <c r="O80" s="3"/>
      <c r="P80" s="3"/>
      <c r="Q80" s="3"/>
      <c r="R80" s="3"/>
      <c r="S80" s="3"/>
      <c r="T80" s="3"/>
      <c r="U80" s="3"/>
      <c r="V80" s="3"/>
      <c r="W80" s="3"/>
      <c r="X80" s="3"/>
      <c r="Y80" s="3"/>
      <c r="Z80" s="3"/>
      <c r="AA80" s="3"/>
    </row>
    <row r="81" spans="1:27" ht="15.75" customHeight="1">
      <c r="A81" s="3"/>
      <c r="B81" s="3"/>
      <c r="C81" s="3"/>
      <c r="D81" s="3"/>
      <c r="E81" s="3"/>
      <c r="F81" s="3"/>
      <c r="G81" s="3"/>
      <c r="H81" s="3"/>
      <c r="I81" s="3"/>
      <c r="J81" s="3"/>
      <c r="K81" s="3"/>
      <c r="L81" s="3"/>
      <c r="M81" s="3"/>
      <c r="N81" s="3"/>
      <c r="O81" s="3"/>
      <c r="P81" s="3"/>
      <c r="Q81" s="3"/>
      <c r="R81" s="3"/>
      <c r="S81" s="3"/>
      <c r="T81" s="3"/>
      <c r="U81" s="3"/>
      <c r="V81" s="3"/>
      <c r="W81" s="3"/>
      <c r="X81" s="3"/>
      <c r="Y81" s="3"/>
      <c r="Z81" s="3"/>
      <c r="AA81" s="3"/>
    </row>
    <row r="82" spans="1:27" ht="15.75" customHeight="1">
      <c r="A82" s="3"/>
      <c r="B82" s="3"/>
      <c r="C82" s="3"/>
      <c r="D82" s="3"/>
      <c r="E82" s="3"/>
      <c r="F82" s="3"/>
      <c r="G82" s="3"/>
      <c r="H82" s="3"/>
      <c r="I82" s="3"/>
      <c r="J82" s="3"/>
      <c r="K82" s="3"/>
      <c r="L82" s="3"/>
      <c r="M82" s="3"/>
      <c r="N82" s="3"/>
      <c r="O82" s="3"/>
      <c r="P82" s="3"/>
      <c r="Q82" s="3"/>
      <c r="R82" s="3"/>
      <c r="S82" s="3"/>
      <c r="T82" s="3"/>
      <c r="U82" s="3"/>
      <c r="V82" s="3"/>
      <c r="W82" s="3"/>
      <c r="X82" s="3"/>
      <c r="Y82" s="3"/>
      <c r="Z82" s="3"/>
      <c r="AA82" s="3"/>
    </row>
    <row r="83" spans="1:27" ht="15.75" customHeight="1">
      <c r="A83" s="3"/>
      <c r="B83" s="3"/>
      <c r="C83" s="3"/>
      <c r="D83" s="3"/>
      <c r="E83" s="3"/>
      <c r="F83" s="3"/>
      <c r="G83" s="3"/>
      <c r="H83" s="3"/>
      <c r="I83" s="3"/>
      <c r="J83" s="3"/>
      <c r="K83" s="3"/>
      <c r="L83" s="3"/>
      <c r="M83" s="3"/>
      <c r="N83" s="3"/>
      <c r="O83" s="3"/>
      <c r="P83" s="3"/>
      <c r="Q83" s="3"/>
      <c r="R83" s="3"/>
      <c r="S83" s="3"/>
      <c r="T83" s="3"/>
      <c r="U83" s="3"/>
      <c r="V83" s="3"/>
      <c r="W83" s="3"/>
      <c r="X83" s="3"/>
      <c r="Y83" s="3"/>
      <c r="Z83" s="3"/>
      <c r="AA83" s="3"/>
    </row>
    <row r="84" spans="1:27" ht="15.75" customHeight="1">
      <c r="A84" s="3"/>
      <c r="B84" s="3"/>
      <c r="C84" s="3"/>
      <c r="D84" s="3"/>
      <c r="E84" s="3"/>
      <c r="F84" s="3"/>
      <c r="G84" s="3"/>
      <c r="H84" s="3"/>
      <c r="I84" s="3"/>
      <c r="J84" s="3"/>
      <c r="K84" s="3"/>
      <c r="L84" s="3"/>
      <c r="M84" s="3"/>
      <c r="N84" s="3"/>
      <c r="O84" s="3"/>
      <c r="P84" s="3"/>
      <c r="Q84" s="3"/>
      <c r="R84" s="3"/>
      <c r="S84" s="3"/>
      <c r="T84" s="3"/>
      <c r="U84" s="3"/>
      <c r="V84" s="3"/>
      <c r="W84" s="3"/>
      <c r="X84" s="3"/>
      <c r="Y84" s="3"/>
      <c r="Z84" s="3"/>
      <c r="AA84" s="3"/>
    </row>
    <row r="85" spans="1:27" ht="15.75" customHeight="1">
      <c r="A85" s="3"/>
      <c r="B85" s="3"/>
      <c r="C85" s="3"/>
      <c r="D85" s="3"/>
      <c r="E85" s="3"/>
      <c r="F85" s="3"/>
      <c r="G85" s="3"/>
      <c r="H85" s="3"/>
      <c r="I85" s="3"/>
      <c r="J85" s="3"/>
      <c r="K85" s="3"/>
      <c r="L85" s="3"/>
      <c r="M85" s="3"/>
      <c r="N85" s="3"/>
      <c r="O85" s="3"/>
      <c r="P85" s="3"/>
      <c r="Q85" s="3"/>
      <c r="R85" s="3"/>
      <c r="S85" s="3"/>
      <c r="T85" s="3"/>
      <c r="U85" s="3"/>
      <c r="V85" s="3"/>
      <c r="W85" s="3"/>
      <c r="X85" s="3"/>
      <c r="Y85" s="3"/>
      <c r="Z85" s="3"/>
      <c r="AA85" s="3"/>
    </row>
    <row r="86" spans="1:27" ht="15.75" customHeight="1">
      <c r="A86" s="3"/>
      <c r="B86" s="3"/>
      <c r="C86" s="3"/>
      <c r="D86" s="3"/>
      <c r="E86" s="3"/>
      <c r="F86" s="3"/>
      <c r="G86" s="3"/>
      <c r="H86" s="3"/>
      <c r="I86" s="3"/>
      <c r="J86" s="3"/>
      <c r="K86" s="3"/>
      <c r="L86" s="3"/>
      <c r="M86" s="3"/>
      <c r="N86" s="3"/>
      <c r="O86" s="3"/>
      <c r="P86" s="3"/>
      <c r="Q86" s="3"/>
      <c r="R86" s="3"/>
      <c r="S86" s="3"/>
      <c r="T86" s="3"/>
      <c r="U86" s="3"/>
      <c r="V86" s="3"/>
      <c r="W86" s="3"/>
      <c r="X86" s="3"/>
      <c r="Y86" s="3"/>
      <c r="Z86" s="3"/>
      <c r="AA86" s="3"/>
    </row>
    <row r="87" spans="1:27" ht="15.75" customHeight="1">
      <c r="A87" s="3"/>
      <c r="B87" s="3"/>
      <c r="C87" s="3"/>
      <c r="D87" s="3"/>
      <c r="E87" s="3"/>
      <c r="F87" s="3"/>
      <c r="G87" s="3"/>
      <c r="H87" s="3"/>
      <c r="I87" s="3"/>
      <c r="J87" s="3"/>
      <c r="K87" s="3"/>
      <c r="L87" s="3"/>
      <c r="M87" s="3"/>
      <c r="N87" s="3"/>
      <c r="O87" s="3"/>
      <c r="P87" s="3"/>
      <c r="Q87" s="3"/>
      <c r="R87" s="3"/>
      <c r="S87" s="3"/>
      <c r="T87" s="3"/>
      <c r="U87" s="3"/>
      <c r="V87" s="3"/>
      <c r="W87" s="3"/>
      <c r="X87" s="3"/>
      <c r="Y87" s="3"/>
      <c r="Z87" s="3"/>
      <c r="AA87" s="3"/>
    </row>
    <row r="88" spans="1:27" ht="15.75" customHeight="1">
      <c r="A88" s="3"/>
      <c r="B88" s="3"/>
      <c r="C88" s="3"/>
      <c r="D88" s="3"/>
      <c r="E88" s="3"/>
      <c r="F88" s="3"/>
      <c r="G88" s="3"/>
      <c r="H88" s="3"/>
      <c r="I88" s="3"/>
      <c r="J88" s="3"/>
      <c r="K88" s="3"/>
      <c r="L88" s="3"/>
      <c r="M88" s="3"/>
      <c r="N88" s="3"/>
      <c r="O88" s="3"/>
      <c r="P88" s="3"/>
      <c r="Q88" s="3"/>
      <c r="R88" s="3"/>
      <c r="S88" s="3"/>
      <c r="T88" s="3"/>
      <c r="U88" s="3"/>
      <c r="V88" s="3"/>
      <c r="W88" s="3"/>
      <c r="X88" s="3"/>
      <c r="Y88" s="3"/>
      <c r="Z88" s="3"/>
      <c r="AA88" s="3"/>
    </row>
    <row r="89" spans="1:27" ht="15.75" customHeight="1">
      <c r="A89" s="3"/>
      <c r="B89" s="3"/>
      <c r="C89" s="3"/>
      <c r="D89" s="3"/>
      <c r="E89" s="3"/>
      <c r="F89" s="3"/>
      <c r="G89" s="3"/>
      <c r="H89" s="3"/>
      <c r="I89" s="3"/>
      <c r="J89" s="3"/>
      <c r="K89" s="3"/>
      <c r="L89" s="3"/>
      <c r="M89" s="3"/>
      <c r="N89" s="3"/>
      <c r="O89" s="3"/>
      <c r="P89" s="3"/>
      <c r="Q89" s="3"/>
      <c r="R89" s="3"/>
      <c r="S89" s="3"/>
      <c r="T89" s="3"/>
      <c r="U89" s="3"/>
      <c r="V89" s="3"/>
      <c r="W89" s="3"/>
      <c r="X89" s="3"/>
      <c r="Y89" s="3"/>
      <c r="Z89" s="3"/>
      <c r="AA89" s="3"/>
    </row>
    <row r="90" spans="1:27" ht="15.75" customHeight="1">
      <c r="A90" s="3"/>
      <c r="B90" s="3"/>
      <c r="C90" s="3"/>
      <c r="D90" s="3"/>
      <c r="E90" s="3"/>
      <c r="F90" s="3"/>
      <c r="G90" s="3"/>
      <c r="H90" s="3"/>
      <c r="I90" s="3"/>
      <c r="J90" s="3"/>
      <c r="K90" s="3"/>
      <c r="L90" s="3"/>
      <c r="M90" s="3"/>
      <c r="N90" s="3"/>
      <c r="O90" s="3"/>
      <c r="P90" s="3"/>
      <c r="Q90" s="3"/>
      <c r="R90" s="3"/>
      <c r="S90" s="3"/>
      <c r="T90" s="3"/>
      <c r="U90" s="3"/>
      <c r="V90" s="3"/>
      <c r="W90" s="3"/>
      <c r="X90" s="3"/>
      <c r="Y90" s="3"/>
      <c r="Z90" s="3"/>
      <c r="AA90" s="3"/>
    </row>
    <row r="91" spans="1:27" ht="15.75" customHeight="1">
      <c r="A91" s="3"/>
      <c r="B91" s="3"/>
      <c r="C91" s="3"/>
      <c r="D91" s="3"/>
      <c r="E91" s="3"/>
      <c r="F91" s="3"/>
      <c r="G91" s="3"/>
      <c r="H91" s="3"/>
      <c r="I91" s="3"/>
      <c r="J91" s="3"/>
      <c r="K91" s="3"/>
      <c r="L91" s="3"/>
      <c r="M91" s="3"/>
      <c r="N91" s="3"/>
      <c r="O91" s="3"/>
      <c r="P91" s="3"/>
      <c r="Q91" s="3"/>
      <c r="R91" s="3"/>
      <c r="S91" s="3"/>
      <c r="T91" s="3"/>
      <c r="U91" s="3"/>
      <c r="V91" s="3"/>
      <c r="W91" s="3"/>
      <c r="X91" s="3"/>
      <c r="Y91" s="3"/>
      <c r="Z91" s="3"/>
      <c r="AA91" s="3"/>
    </row>
    <row r="92" spans="1:27" ht="15.75" customHeight="1">
      <c r="A92" s="3"/>
      <c r="B92" s="3"/>
      <c r="C92" s="3"/>
      <c r="D92" s="3"/>
      <c r="E92" s="3"/>
      <c r="F92" s="3"/>
      <c r="G92" s="3"/>
      <c r="H92" s="3"/>
      <c r="I92" s="3"/>
      <c r="J92" s="3"/>
      <c r="K92" s="3"/>
      <c r="L92" s="3"/>
      <c r="M92" s="3"/>
      <c r="N92" s="3"/>
      <c r="O92" s="3"/>
      <c r="P92" s="3"/>
      <c r="Q92" s="3"/>
      <c r="R92" s="3"/>
      <c r="S92" s="3"/>
      <c r="T92" s="3"/>
      <c r="U92" s="3"/>
      <c r="V92" s="3"/>
      <c r="W92" s="3"/>
      <c r="X92" s="3"/>
      <c r="Y92" s="3"/>
      <c r="Z92" s="3"/>
      <c r="AA92" s="3"/>
    </row>
    <row r="93" spans="1:27" ht="15.75" customHeight="1">
      <c r="A93" s="3"/>
      <c r="B93" s="3"/>
      <c r="C93" s="3"/>
      <c r="D93" s="3"/>
      <c r="E93" s="3"/>
      <c r="F93" s="3"/>
      <c r="G93" s="3"/>
      <c r="H93" s="3"/>
      <c r="I93" s="3"/>
      <c r="J93" s="3"/>
      <c r="K93" s="3"/>
      <c r="L93" s="3"/>
      <c r="M93" s="3"/>
      <c r="N93" s="3"/>
      <c r="O93" s="3"/>
      <c r="P93" s="3"/>
      <c r="Q93" s="3"/>
      <c r="R93" s="3"/>
      <c r="S93" s="3"/>
      <c r="T93" s="3"/>
      <c r="U93" s="3"/>
      <c r="V93" s="3"/>
      <c r="W93" s="3"/>
      <c r="X93" s="3"/>
      <c r="Y93" s="3"/>
      <c r="Z93" s="3"/>
      <c r="AA93" s="3"/>
    </row>
    <row r="94" spans="1:27" ht="15.75" customHeight="1">
      <c r="A94" s="3"/>
      <c r="B94" s="3"/>
      <c r="C94" s="3"/>
      <c r="D94" s="3"/>
      <c r="E94" s="3"/>
      <c r="F94" s="3"/>
      <c r="G94" s="3"/>
      <c r="H94" s="3"/>
      <c r="I94" s="3"/>
      <c r="J94" s="3"/>
      <c r="K94" s="3"/>
      <c r="L94" s="3"/>
      <c r="M94" s="3"/>
      <c r="N94" s="3"/>
      <c r="O94" s="3"/>
      <c r="P94" s="3"/>
      <c r="Q94" s="3"/>
      <c r="R94" s="3"/>
      <c r="S94" s="3"/>
      <c r="T94" s="3"/>
      <c r="U94" s="3"/>
      <c r="V94" s="3"/>
      <c r="W94" s="3"/>
      <c r="X94" s="3"/>
      <c r="Y94" s="3"/>
      <c r="Z94" s="3"/>
      <c r="AA94" s="3"/>
    </row>
    <row r="95" spans="1:27" ht="15.75" customHeight="1">
      <c r="A95" s="3"/>
      <c r="B95" s="3"/>
      <c r="C95" s="3"/>
      <c r="D95" s="3"/>
      <c r="E95" s="3"/>
      <c r="F95" s="3"/>
      <c r="G95" s="3"/>
      <c r="H95" s="3"/>
      <c r="I95" s="3"/>
      <c r="J95" s="3"/>
      <c r="K95" s="3"/>
      <c r="L95" s="3"/>
      <c r="M95" s="3"/>
      <c r="N95" s="3"/>
      <c r="O95" s="3"/>
      <c r="P95" s="3"/>
      <c r="Q95" s="3"/>
      <c r="R95" s="3"/>
      <c r="S95" s="3"/>
      <c r="T95" s="3"/>
      <c r="U95" s="3"/>
      <c r="V95" s="3"/>
      <c r="W95" s="3"/>
      <c r="X95" s="3"/>
      <c r="Y95" s="3"/>
      <c r="Z95" s="3"/>
      <c r="AA95" s="3"/>
    </row>
    <row r="96" spans="1:27" ht="15.75" customHeight="1">
      <c r="A96" s="3"/>
      <c r="B96" s="3"/>
      <c r="C96" s="3"/>
      <c r="D96" s="3"/>
      <c r="E96" s="3"/>
      <c r="F96" s="3"/>
      <c r="G96" s="3"/>
      <c r="H96" s="3"/>
      <c r="I96" s="3"/>
      <c r="J96" s="3"/>
      <c r="K96" s="3"/>
      <c r="L96" s="3"/>
      <c r="M96" s="3"/>
      <c r="N96" s="3"/>
      <c r="O96" s="3"/>
      <c r="P96" s="3"/>
      <c r="Q96" s="3"/>
      <c r="R96" s="3"/>
      <c r="S96" s="3"/>
      <c r="T96" s="3"/>
      <c r="U96" s="3"/>
      <c r="V96" s="3"/>
      <c r="W96" s="3"/>
      <c r="X96" s="3"/>
      <c r="Y96" s="3"/>
      <c r="Z96" s="3"/>
      <c r="AA96" s="3"/>
    </row>
    <row r="97" spans="1:27" ht="15.75" customHeight="1">
      <c r="A97" s="3"/>
      <c r="B97" s="3"/>
      <c r="C97" s="3"/>
      <c r="D97" s="3"/>
      <c r="E97" s="3"/>
      <c r="F97" s="3"/>
      <c r="G97" s="3"/>
      <c r="H97" s="3"/>
      <c r="I97" s="3"/>
      <c r="J97" s="3"/>
      <c r="K97" s="3"/>
      <c r="L97" s="3"/>
      <c r="M97" s="3"/>
      <c r="N97" s="3"/>
      <c r="O97" s="3"/>
      <c r="P97" s="3"/>
      <c r="Q97" s="3"/>
      <c r="R97" s="3"/>
      <c r="S97" s="3"/>
      <c r="T97" s="3"/>
      <c r="U97" s="3"/>
      <c r="V97" s="3"/>
      <c r="W97" s="3"/>
      <c r="X97" s="3"/>
      <c r="Y97" s="3"/>
      <c r="Z97" s="3"/>
      <c r="AA97" s="3"/>
    </row>
    <row r="98" spans="1:27" ht="15.75" customHeight="1">
      <c r="A98" s="3"/>
      <c r="B98" s="3"/>
      <c r="C98" s="3"/>
      <c r="D98" s="3"/>
      <c r="E98" s="3"/>
      <c r="F98" s="3"/>
      <c r="G98" s="3"/>
      <c r="H98" s="3"/>
      <c r="I98" s="3"/>
      <c r="J98" s="3"/>
      <c r="K98" s="3"/>
      <c r="L98" s="3"/>
      <c r="M98" s="3"/>
      <c r="N98" s="3"/>
      <c r="O98" s="3"/>
      <c r="P98" s="3"/>
      <c r="Q98" s="3"/>
      <c r="R98" s="3"/>
      <c r="S98" s="3"/>
      <c r="T98" s="3"/>
      <c r="U98" s="3"/>
      <c r="V98" s="3"/>
      <c r="W98" s="3"/>
      <c r="X98" s="3"/>
      <c r="Y98" s="3"/>
      <c r="Z98" s="3"/>
      <c r="AA98" s="3"/>
    </row>
    <row r="99" spans="1:27" ht="15.75" customHeight="1">
      <c r="A99" s="3"/>
      <c r="B99" s="3"/>
      <c r="C99" s="3"/>
      <c r="D99" s="3"/>
      <c r="E99" s="3"/>
      <c r="F99" s="3"/>
      <c r="G99" s="3"/>
      <c r="H99" s="3"/>
      <c r="I99" s="3"/>
      <c r="J99" s="3"/>
      <c r="K99" s="3"/>
      <c r="L99" s="3"/>
      <c r="M99" s="3"/>
      <c r="N99" s="3"/>
      <c r="O99" s="3"/>
      <c r="P99" s="3"/>
      <c r="Q99" s="3"/>
      <c r="R99" s="3"/>
      <c r="S99" s="3"/>
      <c r="T99" s="3"/>
      <c r="U99" s="3"/>
      <c r="V99" s="3"/>
      <c r="W99" s="3"/>
      <c r="X99" s="3"/>
      <c r="Y99" s="3"/>
      <c r="Z99" s="3"/>
      <c r="AA99" s="3"/>
    </row>
    <row r="100" spans="1:27" ht="15.7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row>
    <row r="101" spans="1:27" ht="15.7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row>
    <row r="102" spans="1:27" ht="15.7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row>
    <row r="103" spans="1:27" ht="15.7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row>
    <row r="104" spans="1:27" ht="15.7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row>
    <row r="105" spans="1:27" ht="15.7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row>
    <row r="106" spans="1:27" ht="15.7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row>
    <row r="107" spans="1:27" ht="15.7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row>
    <row r="108" spans="1:27" ht="15.7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row>
    <row r="109" spans="1:27" ht="15.7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row>
    <row r="110" spans="1:27" ht="15.7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row>
    <row r="111" spans="1:27" ht="15.7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row>
    <row r="112" spans="1:27" ht="15.7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row>
    <row r="113" spans="1:27" ht="15.7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row>
    <row r="114" spans="1:27" ht="15.7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row>
    <row r="115" spans="1:27" ht="15.7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row>
    <row r="116" spans="1:27" ht="15.7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row>
    <row r="117" spans="1:27" ht="15.7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row>
    <row r="118" spans="1:27" ht="15.7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row>
    <row r="119" spans="1:27" ht="15.7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row>
    <row r="120" spans="1:27" ht="15.7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row>
    <row r="121" spans="1:27" ht="15.7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row>
    <row r="122" spans="1:27" ht="15.7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row>
    <row r="123" spans="1:27" ht="15.7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row>
    <row r="124" spans="1:27" ht="15.7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row>
    <row r="125" spans="1:27" ht="15.7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row>
    <row r="126" spans="1:27" ht="15.7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row>
    <row r="127" spans="1:27" ht="15.7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row>
    <row r="128" spans="1:27" ht="15.7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row>
    <row r="129" spans="1:27" ht="15.7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row>
    <row r="130" spans="1:27" ht="15.7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row>
    <row r="131" spans="1:27" ht="15.7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row>
    <row r="132" spans="1:27" ht="15.7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row>
    <row r="133" spans="1:27" ht="15.7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row>
    <row r="134" spans="1:27" ht="15.7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row>
    <row r="135" spans="1:27" ht="15.7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row>
    <row r="136" spans="1:27" ht="15.7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row>
    <row r="137" spans="1:27" ht="15.7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row>
    <row r="138" spans="1:27" ht="15.7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row>
    <row r="139" spans="1:27" ht="15.7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row>
    <row r="140" spans="1:27" ht="15.7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row>
    <row r="141" spans="1:27" ht="15.7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row>
    <row r="142" spans="1:27" ht="15.7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row>
    <row r="143" spans="1:27" ht="15.7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row>
    <row r="144" spans="1:27" ht="15.7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row>
    <row r="145" spans="1:27" ht="15.7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row>
    <row r="146" spans="1:27" ht="15.7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row>
    <row r="147" spans="1:27" ht="15.7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row>
    <row r="148" spans="1:27" ht="15.7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row>
    <row r="149" spans="1:27" ht="15.7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row>
    <row r="150" spans="1:27" ht="15.7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row>
    <row r="151" spans="1:27" ht="15.7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row>
    <row r="152" spans="1:27" ht="15.7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row>
    <row r="153" spans="1:27" ht="15.7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row>
    <row r="154" spans="1:27" ht="15.7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row>
    <row r="155" spans="1:27" ht="15.7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row>
    <row r="156" spans="1:27" ht="15.7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row>
    <row r="157" spans="1:27" ht="15.7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row>
    <row r="158" spans="1:27" ht="15.7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row>
    <row r="159" spans="1:27" ht="15.7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row>
    <row r="160" spans="1:27" ht="15.7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row>
    <row r="161" spans="1:27" ht="15.7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row>
    <row r="162" spans="1:27" ht="15.7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row>
    <row r="163" spans="1:27" ht="15.7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row>
    <row r="164" spans="1:27" ht="15.7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row>
    <row r="165" spans="1:27" ht="15.7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row>
    <row r="166" spans="1:27" ht="15.7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row>
    <row r="167" spans="1:27" ht="15.7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row>
    <row r="168" spans="1:27" ht="15.7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row>
    <row r="169" spans="1:27" ht="15.7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row>
    <row r="170" spans="1:27" ht="15.7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row>
    <row r="171" spans="1:27" ht="15.7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row>
    <row r="172" spans="1:27" ht="15.7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row>
    <row r="173" spans="1:27" ht="15.7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row>
    <row r="174" spans="1:27" ht="15.7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row>
    <row r="175" spans="1:27" ht="15.7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row>
    <row r="176" spans="1:27" ht="15.7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row>
    <row r="177" spans="1:27" ht="15.7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row>
    <row r="178" spans="1:27" ht="15.7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row>
    <row r="179" spans="1:27" ht="15.7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row>
    <row r="180" spans="1:27" ht="15.7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row>
    <row r="181" spans="1:27" ht="15.7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row>
    <row r="182" spans="1:27" ht="15.7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row>
    <row r="183" spans="1:27" ht="15.7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row>
    <row r="184" spans="1:27" ht="15.7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row>
    <row r="185" spans="1:27" ht="15.7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row>
    <row r="186" spans="1:27" ht="15.7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row>
    <row r="187" spans="1:27" ht="15.7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row>
    <row r="188" spans="1:27" ht="15.7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row>
    <row r="189" spans="1:27" ht="15.7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row>
    <row r="190" spans="1:27" ht="15.7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row>
    <row r="191" spans="1:27" ht="15.7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row>
    <row r="192" spans="1:27" ht="15.7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row>
    <row r="193" spans="1:27" ht="15.7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row>
    <row r="194" spans="1:27" ht="15.7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row>
    <row r="195" spans="1:27" ht="15.7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row>
    <row r="196" spans="1:27" ht="15.7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row>
    <row r="197" spans="1:27" ht="15.7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row>
    <row r="198" spans="1:27" ht="15.7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row>
    <row r="199" spans="1:27" ht="15.7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row>
    <row r="200" spans="1:27" ht="15.7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row>
    <row r="201" spans="1:27" ht="15.7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row>
    <row r="202" spans="1:27" ht="15.7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row>
    <row r="203" spans="1:27" ht="15.7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row>
    <row r="204" spans="1:27" ht="15.7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row>
    <row r="205" spans="1:27" ht="15.7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row>
    <row r="206" spans="1:27" ht="15.7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row>
    <row r="207" spans="1:27" ht="15.7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row>
    <row r="208" spans="1:27" ht="15.7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row>
    <row r="209" spans="1:27" ht="15.7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row>
    <row r="210" spans="1:27" ht="15.7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row>
    <row r="211" spans="1:27" ht="15.7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row>
    <row r="212" spans="1:27" ht="15.7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row>
    <row r="213" spans="1:27" ht="15.7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row>
    <row r="214" spans="1:27" ht="15.7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row>
    <row r="215" spans="1:27" ht="15.7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row>
    <row r="216" spans="1:27" ht="15.7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row>
    <row r="217" spans="1:27" ht="15.7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row>
    <row r="218" spans="1:27" ht="15.7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row>
    <row r="219" spans="1:27" ht="15.7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row>
    <row r="220" spans="1:27" ht="15.7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row>
    <row r="221" spans="1:27" ht="15.75" customHeight="1"/>
    <row r="222" spans="1:27" ht="15.75" customHeight="1"/>
    <row r="223" spans="1:27" ht="15.75" customHeight="1"/>
    <row r="224" spans="1:27"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5">
    <mergeCell ref="B3:C3"/>
    <mergeCell ref="D3:E3"/>
    <mergeCell ref="F3:G3"/>
    <mergeCell ref="H3:I3"/>
    <mergeCell ref="J3:K3"/>
  </mergeCells>
  <pageMargins left="0.75" right="0.75" top="1" bottom="1" header="0" footer="0"/>
  <pageSetup paperSize="9" orientation="portrai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X1000"/>
  <sheetViews>
    <sheetView workbookViewId="0">
      <pane xSplit="1" topLeftCell="B1" activePane="topRight" state="frozen"/>
      <selection pane="topRight" activeCell="C2" sqref="C2"/>
    </sheetView>
  </sheetViews>
  <sheetFormatPr defaultColWidth="12.6640625" defaultRowHeight="15" customHeight="1"/>
  <cols>
    <col min="1" max="1" width="28" customWidth="1"/>
    <col min="2" max="7" width="9" customWidth="1"/>
  </cols>
  <sheetData>
    <row r="1" spans="1:24" ht="21.75" customHeight="1">
      <c r="A1" s="1" t="s">
        <v>233</v>
      </c>
      <c r="B1" s="4"/>
      <c r="C1" s="4"/>
      <c r="D1" s="4"/>
      <c r="E1" s="4"/>
      <c r="F1" s="4"/>
      <c r="G1" s="4"/>
      <c r="H1" s="3"/>
      <c r="I1" s="3"/>
      <c r="J1" s="3"/>
      <c r="K1" s="3"/>
      <c r="L1" s="3"/>
      <c r="M1" s="3"/>
      <c r="N1" s="3"/>
      <c r="O1" s="3"/>
      <c r="P1" s="3"/>
      <c r="Q1" s="3"/>
      <c r="R1" s="3"/>
      <c r="S1" s="3"/>
      <c r="T1" s="3"/>
      <c r="U1" s="3"/>
      <c r="V1" s="3"/>
      <c r="W1" s="3"/>
      <c r="X1" s="3"/>
    </row>
    <row r="2" spans="1:24" ht="13.8">
      <c r="A2" s="4"/>
      <c r="B2" s="4"/>
      <c r="C2" s="4"/>
      <c r="D2" s="4"/>
      <c r="E2" s="4"/>
      <c r="F2" s="4"/>
      <c r="G2" s="4"/>
      <c r="H2" s="3"/>
      <c r="I2" s="3"/>
      <c r="J2" s="3"/>
      <c r="K2" s="3"/>
      <c r="L2" s="3"/>
      <c r="M2" s="3"/>
      <c r="N2" s="3"/>
      <c r="O2" s="3"/>
      <c r="P2" s="3"/>
      <c r="Q2" s="3"/>
      <c r="R2" s="3"/>
      <c r="S2" s="3"/>
      <c r="T2" s="3"/>
      <c r="U2" s="3"/>
      <c r="V2" s="3"/>
      <c r="W2" s="3"/>
      <c r="X2" s="3"/>
    </row>
    <row r="3" spans="1:24" ht="18" customHeight="1">
      <c r="A3" s="14"/>
      <c r="B3" s="84">
        <v>2020</v>
      </c>
      <c r="C3" s="84">
        <v>2021</v>
      </c>
      <c r="D3" s="84">
        <v>2022</v>
      </c>
      <c r="E3" s="84">
        <v>2023</v>
      </c>
      <c r="F3" s="84">
        <v>2024</v>
      </c>
      <c r="G3" s="84">
        <v>2025</v>
      </c>
      <c r="H3" s="3"/>
      <c r="I3" s="3"/>
      <c r="J3" s="3"/>
      <c r="K3" s="3"/>
      <c r="L3" s="3"/>
      <c r="M3" s="3"/>
      <c r="N3" s="3"/>
      <c r="O3" s="3"/>
      <c r="P3" s="3"/>
      <c r="Q3" s="3"/>
      <c r="R3" s="3"/>
      <c r="S3" s="3"/>
      <c r="T3" s="3"/>
      <c r="U3" s="3"/>
      <c r="V3" s="3"/>
      <c r="W3" s="3"/>
      <c r="X3" s="3"/>
    </row>
    <row r="4" spans="1:24" ht="18" customHeight="1">
      <c r="A4" s="22"/>
      <c r="B4" s="8" t="s">
        <v>10</v>
      </c>
      <c r="C4" s="8" t="s">
        <v>10</v>
      </c>
      <c r="D4" s="8" t="s">
        <v>10</v>
      </c>
      <c r="E4" s="8" t="s">
        <v>10</v>
      </c>
      <c r="F4" s="8" t="s">
        <v>10</v>
      </c>
      <c r="G4" s="8" t="s">
        <v>10</v>
      </c>
      <c r="H4" s="3"/>
      <c r="I4" s="3"/>
      <c r="J4" s="3"/>
      <c r="K4" s="3"/>
      <c r="L4" s="3"/>
      <c r="M4" s="3"/>
      <c r="N4" s="3"/>
      <c r="O4" s="3"/>
      <c r="P4" s="3"/>
      <c r="Q4" s="3"/>
      <c r="R4" s="3"/>
      <c r="S4" s="3"/>
      <c r="T4" s="3"/>
      <c r="U4" s="3"/>
      <c r="V4" s="3"/>
      <c r="W4" s="3"/>
      <c r="X4" s="3"/>
    </row>
    <row r="5" spans="1:24" ht="18" customHeight="1">
      <c r="A5" s="10" t="s">
        <v>234</v>
      </c>
      <c r="B5" s="11">
        <v>13108</v>
      </c>
      <c r="C5" s="11">
        <v>13400</v>
      </c>
      <c r="D5" s="11">
        <v>13998</v>
      </c>
      <c r="E5" s="11">
        <v>14460</v>
      </c>
      <c r="F5" s="11">
        <v>14057</v>
      </c>
      <c r="G5" s="11">
        <v>14382</v>
      </c>
      <c r="H5" s="3"/>
      <c r="I5" s="3"/>
      <c r="J5" s="3"/>
      <c r="K5" s="3"/>
      <c r="L5" s="3"/>
      <c r="M5" s="3"/>
      <c r="N5" s="3"/>
      <c r="O5" s="3"/>
      <c r="P5" s="3"/>
      <c r="Q5" s="3"/>
      <c r="R5" s="3"/>
      <c r="S5" s="3"/>
      <c r="T5" s="3"/>
      <c r="U5" s="3"/>
      <c r="V5" s="3"/>
      <c r="W5" s="3"/>
      <c r="X5" s="3"/>
    </row>
    <row r="6" spans="1:24" ht="18" customHeight="1">
      <c r="A6" s="41" t="s">
        <v>42</v>
      </c>
      <c r="B6" s="18">
        <v>6331</v>
      </c>
      <c r="C6" s="18">
        <v>6344</v>
      </c>
      <c r="D6" s="18">
        <v>6879</v>
      </c>
      <c r="E6" s="18">
        <v>6954</v>
      </c>
      <c r="F6" s="18">
        <v>6805</v>
      </c>
      <c r="G6" s="18">
        <v>6953</v>
      </c>
      <c r="H6" s="3"/>
      <c r="I6" s="3"/>
      <c r="J6" s="3"/>
      <c r="K6" s="3"/>
      <c r="L6" s="3"/>
      <c r="M6" s="3"/>
      <c r="N6" s="3"/>
      <c r="O6" s="3"/>
      <c r="P6" s="3"/>
      <c r="Q6" s="3"/>
      <c r="R6" s="3"/>
      <c r="S6" s="3"/>
      <c r="T6" s="3"/>
      <c r="U6" s="3"/>
      <c r="V6" s="3"/>
      <c r="W6" s="3"/>
      <c r="X6" s="3"/>
    </row>
    <row r="7" spans="1:24" ht="18" customHeight="1">
      <c r="A7" s="41" t="s">
        <v>50</v>
      </c>
      <c r="B7" s="11">
        <v>6777</v>
      </c>
      <c r="C7" s="11">
        <v>7056</v>
      </c>
      <c r="D7" s="11">
        <v>7119</v>
      </c>
      <c r="E7" s="11">
        <v>7506</v>
      </c>
      <c r="F7" s="11">
        <v>7252</v>
      </c>
      <c r="G7" s="11">
        <v>7429</v>
      </c>
      <c r="H7" s="3"/>
      <c r="I7" s="3"/>
      <c r="J7" s="3"/>
      <c r="K7" s="3"/>
      <c r="L7" s="3"/>
      <c r="M7" s="3"/>
      <c r="N7" s="3"/>
      <c r="O7" s="3"/>
      <c r="P7" s="3"/>
      <c r="Q7" s="3"/>
      <c r="R7" s="3"/>
      <c r="S7" s="3"/>
      <c r="T7" s="3"/>
      <c r="U7" s="3"/>
      <c r="V7" s="3"/>
      <c r="W7" s="3"/>
      <c r="X7" s="3"/>
    </row>
    <row r="8" spans="1:24" ht="13.8">
      <c r="A8" s="16" t="s">
        <v>31</v>
      </c>
      <c r="B8" s="16"/>
      <c r="C8" s="16"/>
      <c r="D8" s="16"/>
      <c r="E8" s="16"/>
      <c r="F8" s="16"/>
      <c r="G8" s="16"/>
      <c r="H8" s="3"/>
      <c r="I8" s="3"/>
      <c r="J8" s="3"/>
      <c r="K8" s="3"/>
      <c r="L8" s="3"/>
      <c r="M8" s="3"/>
      <c r="N8" s="3"/>
      <c r="O8" s="3"/>
      <c r="P8" s="3"/>
      <c r="Q8" s="3"/>
      <c r="R8" s="3"/>
      <c r="S8" s="3"/>
      <c r="T8" s="3"/>
      <c r="U8" s="3"/>
      <c r="V8" s="3"/>
      <c r="W8" s="3"/>
      <c r="X8" s="3"/>
    </row>
    <row r="9" spans="1:24" ht="13.8">
      <c r="A9" s="3"/>
      <c r="B9" s="3"/>
      <c r="C9" s="3"/>
      <c r="D9" s="3"/>
      <c r="E9" s="3"/>
      <c r="F9" s="3"/>
      <c r="G9" s="3"/>
      <c r="H9" s="3"/>
      <c r="I9" s="3"/>
      <c r="J9" s="3"/>
      <c r="K9" s="3"/>
      <c r="L9" s="3"/>
      <c r="M9" s="3"/>
      <c r="N9" s="3"/>
      <c r="O9" s="3"/>
      <c r="P9" s="3"/>
      <c r="Q9" s="3"/>
      <c r="R9" s="3"/>
      <c r="S9" s="3"/>
      <c r="T9" s="3"/>
      <c r="U9" s="3"/>
      <c r="V9" s="3"/>
      <c r="W9" s="3"/>
      <c r="X9" s="3"/>
    </row>
    <row r="10" spans="1:24" ht="13.8">
      <c r="A10" s="3"/>
      <c r="B10" s="3"/>
      <c r="C10" s="3"/>
      <c r="D10" s="3"/>
      <c r="E10" s="3"/>
      <c r="F10" s="3"/>
      <c r="G10" s="3"/>
      <c r="H10" s="3"/>
      <c r="I10" s="3"/>
      <c r="J10" s="3"/>
      <c r="K10" s="3"/>
      <c r="L10" s="3"/>
      <c r="M10" s="3"/>
      <c r="N10" s="3"/>
      <c r="O10" s="3"/>
      <c r="P10" s="3"/>
      <c r="Q10" s="3"/>
      <c r="R10" s="3"/>
      <c r="S10" s="3"/>
      <c r="T10" s="3"/>
      <c r="U10" s="3"/>
      <c r="V10" s="3"/>
      <c r="W10" s="3"/>
      <c r="X10" s="3"/>
    </row>
    <row r="11" spans="1:24" ht="13.8">
      <c r="A11" s="3"/>
      <c r="B11" s="3"/>
      <c r="C11" s="3"/>
      <c r="D11" s="3"/>
      <c r="E11" s="3"/>
      <c r="F11" s="3"/>
      <c r="G11" s="3"/>
      <c r="H11" s="3"/>
      <c r="I11" s="3"/>
      <c r="J11" s="3"/>
      <c r="K11" s="3"/>
      <c r="L11" s="3"/>
      <c r="M11" s="3"/>
      <c r="N11" s="3"/>
      <c r="O11" s="3"/>
      <c r="P11" s="3"/>
      <c r="Q11" s="3"/>
      <c r="R11" s="3"/>
      <c r="S11" s="3"/>
      <c r="T11" s="3"/>
      <c r="U11" s="3"/>
      <c r="V11" s="3"/>
      <c r="W11" s="3"/>
      <c r="X11" s="3"/>
    </row>
    <row r="12" spans="1:24" ht="13.8">
      <c r="A12" s="3"/>
      <c r="B12" s="3"/>
      <c r="C12" s="3"/>
      <c r="D12" s="3"/>
      <c r="E12" s="3"/>
      <c r="F12" s="3"/>
      <c r="G12" s="3"/>
      <c r="H12" s="3"/>
      <c r="I12" s="3"/>
      <c r="J12" s="3"/>
      <c r="K12" s="3"/>
      <c r="L12" s="3"/>
      <c r="M12" s="3"/>
      <c r="N12" s="3"/>
      <c r="O12" s="3"/>
      <c r="P12" s="3"/>
      <c r="Q12" s="3"/>
      <c r="R12" s="3"/>
      <c r="S12" s="3"/>
      <c r="T12" s="3"/>
      <c r="U12" s="3"/>
      <c r="V12" s="3"/>
      <c r="W12" s="3"/>
      <c r="X12" s="3"/>
    </row>
    <row r="13" spans="1:24" ht="13.8">
      <c r="A13" s="3"/>
      <c r="B13" s="3"/>
      <c r="C13" s="3"/>
      <c r="D13" s="3"/>
      <c r="E13" s="3"/>
      <c r="F13" s="3"/>
      <c r="G13" s="3"/>
      <c r="H13" s="3"/>
      <c r="I13" s="3"/>
      <c r="J13" s="3"/>
      <c r="K13" s="3"/>
      <c r="L13" s="3"/>
      <c r="M13" s="3"/>
      <c r="N13" s="3"/>
      <c r="O13" s="3"/>
      <c r="P13" s="3"/>
      <c r="Q13" s="3"/>
      <c r="R13" s="3"/>
      <c r="S13" s="3"/>
      <c r="T13" s="3"/>
      <c r="U13" s="3"/>
      <c r="V13" s="3"/>
      <c r="W13" s="3"/>
      <c r="X13" s="3"/>
    </row>
    <row r="14" spans="1:24" ht="13.8">
      <c r="A14" s="3"/>
      <c r="B14" s="3"/>
      <c r="C14" s="3"/>
      <c r="D14" s="3"/>
      <c r="I14" s="3"/>
      <c r="J14" s="3"/>
      <c r="K14" s="3"/>
      <c r="L14" s="3"/>
      <c r="M14" s="3"/>
      <c r="N14" s="3"/>
      <c r="O14" s="3"/>
      <c r="P14" s="3"/>
      <c r="Q14" s="3"/>
      <c r="R14" s="3"/>
      <c r="S14" s="3"/>
      <c r="T14" s="3"/>
      <c r="U14" s="3"/>
      <c r="V14" s="3"/>
      <c r="W14" s="3"/>
      <c r="X14" s="3"/>
    </row>
    <row r="15" spans="1:24" ht="13.8">
      <c r="A15" s="3"/>
      <c r="B15" s="3"/>
      <c r="C15" s="3"/>
      <c r="D15" s="3"/>
      <c r="I15" s="3"/>
      <c r="J15" s="3"/>
      <c r="K15" s="3"/>
      <c r="L15" s="3"/>
      <c r="M15" s="3"/>
      <c r="N15" s="3"/>
      <c r="O15" s="3"/>
      <c r="P15" s="3"/>
      <c r="Q15" s="3"/>
      <c r="R15" s="3"/>
      <c r="S15" s="3"/>
      <c r="T15" s="3"/>
      <c r="U15" s="3"/>
      <c r="V15" s="3"/>
      <c r="W15" s="3"/>
      <c r="X15" s="3"/>
    </row>
    <row r="16" spans="1:24" ht="13.8">
      <c r="A16" s="3"/>
      <c r="B16" s="3"/>
      <c r="C16" s="3"/>
      <c r="D16" s="3"/>
      <c r="I16" s="3"/>
      <c r="J16" s="3"/>
      <c r="K16" s="3"/>
      <c r="L16" s="3"/>
      <c r="M16" s="3"/>
      <c r="N16" s="3"/>
      <c r="O16" s="3"/>
      <c r="P16" s="3"/>
      <c r="Q16" s="3"/>
      <c r="R16" s="3"/>
      <c r="S16" s="3"/>
      <c r="T16" s="3"/>
      <c r="U16" s="3"/>
      <c r="V16" s="3"/>
      <c r="W16" s="3"/>
      <c r="X16" s="3"/>
    </row>
    <row r="17" spans="1:24" ht="13.8">
      <c r="A17" s="3"/>
      <c r="B17" s="3"/>
      <c r="C17" s="3"/>
      <c r="D17" s="3"/>
      <c r="G17" s="3"/>
      <c r="I17" s="3"/>
      <c r="J17" s="3"/>
      <c r="K17" s="3"/>
      <c r="L17" s="3"/>
      <c r="M17" s="3"/>
      <c r="N17" s="3"/>
      <c r="O17" s="3"/>
      <c r="P17" s="3"/>
      <c r="Q17" s="3"/>
      <c r="R17" s="3"/>
      <c r="S17" s="3"/>
      <c r="T17" s="3"/>
      <c r="U17" s="3"/>
      <c r="V17" s="3"/>
      <c r="W17" s="3"/>
      <c r="X17" s="3"/>
    </row>
    <row r="18" spans="1:24" ht="13.8">
      <c r="A18" s="3"/>
      <c r="B18" s="3"/>
      <c r="C18" s="3"/>
      <c r="D18" s="3"/>
      <c r="G18" s="3"/>
      <c r="I18" s="3"/>
      <c r="J18" s="3"/>
      <c r="K18" s="3"/>
      <c r="L18" s="3"/>
      <c r="M18" s="3"/>
      <c r="N18" s="3"/>
      <c r="O18" s="3"/>
      <c r="P18" s="3"/>
      <c r="Q18" s="3"/>
      <c r="R18" s="3"/>
      <c r="S18" s="3"/>
      <c r="T18" s="3"/>
      <c r="U18" s="3"/>
      <c r="V18" s="3"/>
      <c r="W18" s="3"/>
      <c r="X18" s="3"/>
    </row>
    <row r="19" spans="1:24" ht="13.8">
      <c r="A19" s="3"/>
      <c r="B19" s="3"/>
      <c r="C19" s="3"/>
      <c r="D19" s="3"/>
      <c r="I19" s="3"/>
      <c r="J19" s="3"/>
      <c r="K19" s="3"/>
      <c r="L19" s="3"/>
      <c r="M19" s="3"/>
      <c r="N19" s="3"/>
      <c r="O19" s="3"/>
      <c r="P19" s="3"/>
      <c r="Q19" s="3"/>
      <c r="R19" s="3"/>
      <c r="S19" s="3"/>
      <c r="T19" s="3"/>
      <c r="U19" s="3"/>
      <c r="V19" s="3"/>
      <c r="W19" s="3"/>
      <c r="X19" s="3"/>
    </row>
    <row r="20" spans="1:24" ht="13.8">
      <c r="A20" s="3"/>
      <c r="B20" s="3"/>
      <c r="C20" s="3"/>
      <c r="D20" s="3"/>
      <c r="I20" s="3"/>
      <c r="J20" s="3"/>
      <c r="K20" s="3"/>
      <c r="L20" s="3"/>
      <c r="M20" s="3"/>
      <c r="N20" s="3"/>
      <c r="O20" s="3"/>
      <c r="P20" s="3"/>
      <c r="Q20" s="3"/>
      <c r="R20" s="3"/>
      <c r="S20" s="3"/>
      <c r="T20" s="3"/>
      <c r="U20" s="3"/>
      <c r="V20" s="3"/>
      <c r="W20" s="3"/>
      <c r="X20" s="3"/>
    </row>
    <row r="21" spans="1:24" ht="15.75" customHeight="1">
      <c r="A21" s="3"/>
      <c r="B21" s="3"/>
      <c r="C21" s="3"/>
      <c r="D21" s="3"/>
      <c r="I21" s="3"/>
      <c r="J21" s="3"/>
      <c r="K21" s="3"/>
      <c r="L21" s="3"/>
      <c r="M21" s="3"/>
      <c r="N21" s="3"/>
      <c r="O21" s="3"/>
      <c r="P21" s="3"/>
      <c r="Q21" s="3"/>
      <c r="R21" s="3"/>
      <c r="S21" s="3"/>
      <c r="T21" s="3"/>
      <c r="U21" s="3"/>
      <c r="V21" s="3"/>
      <c r="W21" s="3"/>
      <c r="X21" s="3"/>
    </row>
    <row r="22" spans="1:24" ht="15.75" customHeight="1">
      <c r="A22" s="3"/>
      <c r="B22" s="3"/>
      <c r="C22" s="3"/>
      <c r="D22" s="3"/>
      <c r="E22" s="3"/>
      <c r="F22" s="3"/>
      <c r="G22" s="3"/>
      <c r="H22" s="3"/>
      <c r="I22" s="3"/>
      <c r="J22" s="3"/>
      <c r="K22" s="3"/>
      <c r="L22" s="3"/>
      <c r="M22" s="3"/>
      <c r="N22" s="3"/>
      <c r="O22" s="3"/>
      <c r="P22" s="3"/>
      <c r="Q22" s="3"/>
      <c r="R22" s="3"/>
      <c r="S22" s="3"/>
      <c r="T22" s="3"/>
      <c r="U22" s="3"/>
      <c r="V22" s="3"/>
      <c r="W22" s="3"/>
      <c r="X22" s="3"/>
    </row>
    <row r="23" spans="1:24" ht="15.75" customHeight="1">
      <c r="A23" s="3"/>
      <c r="B23" s="3"/>
      <c r="C23" s="3"/>
      <c r="D23" s="3"/>
      <c r="E23" s="3"/>
      <c r="F23" s="3"/>
      <c r="G23" s="3"/>
      <c r="H23" s="3"/>
      <c r="I23" s="3"/>
      <c r="J23" s="3"/>
      <c r="K23" s="3"/>
      <c r="L23" s="3"/>
      <c r="M23" s="3"/>
      <c r="N23" s="3"/>
      <c r="O23" s="3"/>
      <c r="P23" s="3"/>
      <c r="Q23" s="3"/>
      <c r="R23" s="3"/>
      <c r="S23" s="3"/>
      <c r="T23" s="3"/>
      <c r="U23" s="3"/>
      <c r="V23" s="3"/>
      <c r="W23" s="3"/>
      <c r="X23" s="3"/>
    </row>
    <row r="24" spans="1:24" ht="15.75" customHeight="1">
      <c r="A24" s="3"/>
      <c r="B24" s="3"/>
      <c r="C24" s="3"/>
      <c r="D24" s="3"/>
      <c r="E24" s="3"/>
      <c r="F24" s="3"/>
      <c r="G24" s="3"/>
      <c r="H24" s="3"/>
      <c r="I24" s="3"/>
      <c r="J24" s="3"/>
      <c r="K24" s="3"/>
      <c r="L24" s="3"/>
      <c r="M24" s="3"/>
      <c r="N24" s="3"/>
      <c r="O24" s="3"/>
      <c r="P24" s="3"/>
      <c r="Q24" s="3"/>
      <c r="R24" s="3"/>
      <c r="S24" s="3"/>
      <c r="T24" s="3"/>
      <c r="U24" s="3"/>
      <c r="V24" s="3"/>
      <c r="W24" s="3"/>
      <c r="X24" s="3"/>
    </row>
    <row r="25" spans="1:24" ht="15.75" customHeight="1">
      <c r="A25" s="3"/>
      <c r="B25" s="3"/>
      <c r="C25" s="3"/>
      <c r="D25" s="3"/>
      <c r="E25" s="3"/>
      <c r="F25" s="3"/>
      <c r="G25" s="3"/>
      <c r="H25" s="3"/>
      <c r="I25" s="3"/>
      <c r="J25" s="3"/>
      <c r="K25" s="3"/>
      <c r="L25" s="3"/>
      <c r="M25" s="3"/>
      <c r="N25" s="3"/>
      <c r="O25" s="3"/>
      <c r="P25" s="3"/>
      <c r="Q25" s="3"/>
      <c r="R25" s="3"/>
      <c r="S25" s="3"/>
      <c r="T25" s="3"/>
      <c r="U25" s="3"/>
      <c r="V25" s="3"/>
      <c r="W25" s="3"/>
      <c r="X25" s="3"/>
    </row>
    <row r="26" spans="1:24" ht="15.75" customHeight="1">
      <c r="A26" s="3"/>
      <c r="B26" s="3"/>
      <c r="C26" s="3"/>
      <c r="D26" s="3"/>
      <c r="E26" s="3"/>
      <c r="F26" s="3"/>
      <c r="G26" s="3"/>
      <c r="H26" s="3"/>
      <c r="I26" s="3"/>
      <c r="J26" s="3"/>
      <c r="K26" s="3"/>
      <c r="L26" s="3"/>
      <c r="M26" s="3"/>
      <c r="N26" s="3"/>
      <c r="O26" s="3"/>
      <c r="P26" s="3"/>
      <c r="Q26" s="3"/>
      <c r="R26" s="3"/>
      <c r="S26" s="3"/>
      <c r="T26" s="3"/>
      <c r="U26" s="3"/>
      <c r="V26" s="3"/>
      <c r="W26" s="3"/>
      <c r="X26" s="3"/>
    </row>
    <row r="27" spans="1:24" ht="15.75" customHeight="1">
      <c r="A27" s="3"/>
      <c r="B27" s="3"/>
      <c r="C27" s="3"/>
      <c r="D27" s="3"/>
      <c r="E27" s="3"/>
      <c r="F27" s="3"/>
      <c r="G27" s="3"/>
      <c r="H27" s="3"/>
      <c r="I27" s="3"/>
      <c r="J27" s="3"/>
      <c r="K27" s="3"/>
      <c r="L27" s="3"/>
      <c r="M27" s="3"/>
      <c r="N27" s="3"/>
      <c r="O27" s="3"/>
      <c r="P27" s="3"/>
      <c r="Q27" s="3"/>
      <c r="R27" s="3"/>
      <c r="S27" s="3"/>
      <c r="T27" s="3"/>
      <c r="U27" s="3"/>
      <c r="V27" s="3"/>
      <c r="W27" s="3"/>
      <c r="X27" s="3"/>
    </row>
    <row r="28" spans="1:24" ht="15.75" customHeight="1">
      <c r="A28" s="3"/>
      <c r="B28" s="3"/>
      <c r="C28" s="3"/>
      <c r="D28" s="3"/>
      <c r="E28" s="3"/>
      <c r="F28" s="3"/>
      <c r="G28" s="3"/>
      <c r="H28" s="3"/>
      <c r="I28" s="3"/>
      <c r="J28" s="3"/>
      <c r="K28" s="3"/>
      <c r="L28" s="3"/>
      <c r="M28" s="3"/>
      <c r="N28" s="3"/>
      <c r="O28" s="3"/>
      <c r="P28" s="3"/>
      <c r="Q28" s="3"/>
      <c r="R28" s="3"/>
      <c r="S28" s="3"/>
      <c r="T28" s="3"/>
      <c r="U28" s="3"/>
      <c r="V28" s="3"/>
      <c r="W28" s="3"/>
      <c r="X28" s="3"/>
    </row>
    <row r="29" spans="1:24" ht="15.75" customHeight="1">
      <c r="A29" s="3"/>
      <c r="B29" s="3"/>
      <c r="C29" s="3"/>
      <c r="D29" s="3"/>
      <c r="E29" s="3"/>
      <c r="F29" s="3"/>
      <c r="G29" s="3"/>
      <c r="H29" s="3"/>
      <c r="I29" s="3"/>
      <c r="J29" s="3"/>
      <c r="K29" s="3"/>
      <c r="L29" s="3"/>
      <c r="M29" s="3"/>
      <c r="N29" s="3"/>
      <c r="O29" s="3"/>
      <c r="P29" s="3"/>
      <c r="Q29" s="3"/>
      <c r="R29" s="3"/>
      <c r="S29" s="3"/>
      <c r="T29" s="3"/>
      <c r="U29" s="3"/>
      <c r="V29" s="3"/>
      <c r="W29" s="3"/>
      <c r="X29" s="3"/>
    </row>
    <row r="30" spans="1:24" ht="15.75" customHeight="1">
      <c r="A30" s="3"/>
      <c r="B30" s="3"/>
      <c r="C30" s="3"/>
      <c r="D30" s="3"/>
      <c r="E30" s="3"/>
      <c r="F30" s="3"/>
      <c r="G30" s="3"/>
      <c r="H30" s="3"/>
      <c r="I30" s="3"/>
      <c r="J30" s="3"/>
      <c r="K30" s="3"/>
      <c r="L30" s="3"/>
      <c r="M30" s="3"/>
      <c r="N30" s="3"/>
      <c r="O30" s="3"/>
      <c r="P30" s="3"/>
      <c r="Q30" s="3"/>
      <c r="R30" s="3"/>
      <c r="S30" s="3"/>
      <c r="T30" s="3"/>
      <c r="U30" s="3"/>
      <c r="V30" s="3"/>
      <c r="W30" s="3"/>
      <c r="X30" s="3"/>
    </row>
    <row r="31" spans="1:24" ht="15.75" customHeight="1">
      <c r="A31" s="3"/>
      <c r="B31" s="3"/>
      <c r="C31" s="3"/>
      <c r="D31" s="3"/>
      <c r="E31" s="3"/>
      <c r="F31" s="3"/>
      <c r="G31" s="3"/>
      <c r="H31" s="3"/>
      <c r="I31" s="3"/>
      <c r="J31" s="3"/>
      <c r="K31" s="3"/>
      <c r="L31" s="3"/>
      <c r="M31" s="3"/>
      <c r="N31" s="3"/>
      <c r="O31" s="3"/>
      <c r="P31" s="3"/>
      <c r="Q31" s="3"/>
      <c r="R31" s="3"/>
      <c r="S31" s="3"/>
      <c r="T31" s="3"/>
      <c r="U31" s="3"/>
      <c r="V31" s="3"/>
      <c r="W31" s="3"/>
      <c r="X31" s="3"/>
    </row>
    <row r="32" spans="1:24" ht="15.75" customHeight="1">
      <c r="A32" s="3"/>
      <c r="B32" s="3"/>
      <c r="C32" s="3"/>
      <c r="D32" s="3"/>
      <c r="E32" s="3"/>
      <c r="F32" s="3"/>
      <c r="G32" s="3"/>
      <c r="H32" s="3"/>
      <c r="I32" s="3"/>
      <c r="J32" s="3"/>
      <c r="K32" s="3"/>
      <c r="L32" s="3"/>
      <c r="M32" s="3"/>
      <c r="N32" s="3"/>
      <c r="O32" s="3"/>
      <c r="P32" s="3"/>
      <c r="Q32" s="3"/>
      <c r="R32" s="3"/>
      <c r="S32" s="3"/>
      <c r="T32" s="3"/>
      <c r="U32" s="3"/>
      <c r="V32" s="3"/>
      <c r="W32" s="3"/>
      <c r="X32" s="3"/>
    </row>
    <row r="33" spans="1:24" ht="15.75" customHeight="1">
      <c r="A33" s="3"/>
      <c r="B33" s="3"/>
      <c r="C33" s="3"/>
      <c r="D33" s="3"/>
      <c r="E33" s="3"/>
      <c r="F33" s="3"/>
      <c r="G33" s="3"/>
      <c r="H33" s="3"/>
      <c r="I33" s="3"/>
      <c r="J33" s="3"/>
      <c r="K33" s="3"/>
      <c r="L33" s="3"/>
      <c r="M33" s="3"/>
      <c r="N33" s="3"/>
      <c r="O33" s="3"/>
      <c r="P33" s="3"/>
      <c r="Q33" s="3"/>
      <c r="R33" s="3"/>
      <c r="S33" s="3"/>
      <c r="T33" s="3"/>
      <c r="U33" s="3"/>
      <c r="V33" s="3"/>
      <c r="W33" s="3"/>
      <c r="X33" s="3"/>
    </row>
    <row r="34" spans="1:24" ht="15.75" customHeight="1">
      <c r="A34" s="3"/>
      <c r="B34" s="3"/>
      <c r="C34" s="3"/>
      <c r="D34" s="3"/>
      <c r="E34" s="3"/>
      <c r="F34" s="3"/>
      <c r="G34" s="3"/>
      <c r="H34" s="3"/>
      <c r="I34" s="3"/>
      <c r="J34" s="3"/>
      <c r="K34" s="3"/>
      <c r="L34" s="3"/>
      <c r="M34" s="3"/>
      <c r="N34" s="3"/>
      <c r="O34" s="3"/>
      <c r="P34" s="3"/>
      <c r="Q34" s="3"/>
      <c r="R34" s="3"/>
      <c r="S34" s="3"/>
      <c r="T34" s="3"/>
      <c r="U34" s="3"/>
      <c r="V34" s="3"/>
      <c r="W34" s="3"/>
      <c r="X34" s="3"/>
    </row>
    <row r="35" spans="1:24" ht="15.75" customHeight="1">
      <c r="A35" s="3"/>
      <c r="B35" s="3"/>
      <c r="C35" s="3"/>
      <c r="D35" s="3"/>
      <c r="E35" s="3"/>
      <c r="F35" s="3"/>
      <c r="G35" s="3"/>
      <c r="H35" s="3"/>
      <c r="I35" s="3"/>
      <c r="J35" s="3"/>
      <c r="K35" s="3"/>
      <c r="L35" s="3"/>
      <c r="M35" s="3"/>
      <c r="N35" s="3"/>
      <c r="O35" s="3"/>
      <c r="P35" s="3"/>
      <c r="Q35" s="3"/>
      <c r="R35" s="3"/>
      <c r="S35" s="3"/>
      <c r="T35" s="3"/>
      <c r="U35" s="3"/>
      <c r="V35" s="3"/>
      <c r="W35" s="3"/>
      <c r="X35" s="3"/>
    </row>
    <row r="36" spans="1:24" ht="15.75" customHeight="1">
      <c r="A36" s="3"/>
      <c r="B36" s="3"/>
      <c r="C36" s="3"/>
      <c r="D36" s="3"/>
      <c r="E36" s="3"/>
      <c r="F36" s="3"/>
      <c r="G36" s="3"/>
      <c r="H36" s="3"/>
      <c r="I36" s="3"/>
      <c r="J36" s="3"/>
      <c r="K36" s="3"/>
      <c r="L36" s="3"/>
      <c r="M36" s="3"/>
      <c r="N36" s="3"/>
      <c r="O36" s="3"/>
      <c r="P36" s="3"/>
      <c r="Q36" s="3"/>
      <c r="R36" s="3"/>
      <c r="S36" s="3"/>
      <c r="T36" s="3"/>
      <c r="U36" s="3"/>
      <c r="V36" s="3"/>
      <c r="W36" s="3"/>
      <c r="X36" s="3"/>
    </row>
    <row r="37" spans="1:24" ht="15.75" customHeight="1">
      <c r="A37" s="3"/>
      <c r="B37" s="3"/>
      <c r="C37" s="3"/>
      <c r="D37" s="3"/>
      <c r="E37" s="3"/>
      <c r="F37" s="3"/>
      <c r="G37" s="3"/>
      <c r="H37" s="3"/>
      <c r="I37" s="3"/>
      <c r="J37" s="3"/>
      <c r="K37" s="3"/>
      <c r="L37" s="3"/>
      <c r="M37" s="3"/>
      <c r="N37" s="3"/>
      <c r="O37" s="3"/>
      <c r="P37" s="3"/>
      <c r="Q37" s="3"/>
      <c r="R37" s="3"/>
      <c r="S37" s="3"/>
      <c r="T37" s="3"/>
      <c r="U37" s="3"/>
      <c r="V37" s="3"/>
      <c r="W37" s="3"/>
      <c r="X37" s="3"/>
    </row>
    <row r="38" spans="1:24" ht="15.75" customHeight="1">
      <c r="A38" s="3"/>
      <c r="B38" s="3"/>
      <c r="C38" s="3"/>
      <c r="D38" s="3"/>
      <c r="E38" s="3"/>
      <c r="F38" s="3"/>
      <c r="G38" s="3"/>
      <c r="H38" s="3"/>
      <c r="I38" s="3"/>
      <c r="J38" s="3"/>
      <c r="K38" s="3"/>
      <c r="L38" s="3"/>
      <c r="M38" s="3"/>
      <c r="N38" s="3"/>
      <c r="O38" s="3"/>
      <c r="P38" s="3"/>
      <c r="Q38" s="3"/>
      <c r="R38" s="3"/>
      <c r="S38" s="3"/>
      <c r="T38" s="3"/>
      <c r="U38" s="3"/>
      <c r="V38" s="3"/>
      <c r="W38" s="3"/>
      <c r="X38" s="3"/>
    </row>
    <row r="39" spans="1:24" ht="15.75" customHeight="1">
      <c r="A39" s="3"/>
      <c r="B39" s="3"/>
      <c r="C39" s="3"/>
      <c r="D39" s="3"/>
      <c r="E39" s="3"/>
      <c r="F39" s="3"/>
      <c r="G39" s="3"/>
      <c r="H39" s="3"/>
      <c r="I39" s="3"/>
      <c r="J39" s="3"/>
      <c r="K39" s="3"/>
      <c r="L39" s="3"/>
      <c r="M39" s="3"/>
      <c r="N39" s="3"/>
      <c r="O39" s="3"/>
      <c r="P39" s="3"/>
      <c r="Q39" s="3"/>
      <c r="R39" s="3"/>
      <c r="S39" s="3"/>
      <c r="T39" s="3"/>
      <c r="U39" s="3"/>
      <c r="V39" s="3"/>
      <c r="W39" s="3"/>
      <c r="X39" s="3"/>
    </row>
    <row r="40" spans="1:24" ht="15.75" customHeight="1">
      <c r="A40" s="3"/>
      <c r="B40" s="3"/>
      <c r="C40" s="3"/>
      <c r="D40" s="3"/>
      <c r="E40" s="3"/>
      <c r="F40" s="3"/>
      <c r="G40" s="3"/>
      <c r="H40" s="3"/>
      <c r="I40" s="3"/>
      <c r="J40" s="3"/>
      <c r="K40" s="3"/>
      <c r="L40" s="3"/>
      <c r="M40" s="3"/>
      <c r="N40" s="3"/>
      <c r="O40" s="3"/>
      <c r="P40" s="3"/>
      <c r="Q40" s="3"/>
      <c r="R40" s="3"/>
      <c r="S40" s="3"/>
      <c r="T40" s="3"/>
      <c r="U40" s="3"/>
      <c r="V40" s="3"/>
      <c r="W40" s="3"/>
      <c r="X40" s="3"/>
    </row>
    <row r="41" spans="1:24" ht="15.75" customHeight="1">
      <c r="A41" s="3"/>
      <c r="B41" s="3"/>
      <c r="C41" s="3"/>
      <c r="D41" s="3"/>
      <c r="E41" s="3"/>
      <c r="F41" s="3"/>
      <c r="G41" s="3"/>
      <c r="H41" s="3"/>
      <c r="I41" s="3"/>
      <c r="J41" s="3"/>
      <c r="K41" s="3"/>
      <c r="L41" s="3"/>
      <c r="M41" s="3"/>
      <c r="N41" s="3"/>
      <c r="O41" s="3"/>
      <c r="P41" s="3"/>
      <c r="Q41" s="3"/>
      <c r="R41" s="3"/>
      <c r="S41" s="3"/>
      <c r="T41" s="3"/>
      <c r="U41" s="3"/>
      <c r="V41" s="3"/>
      <c r="W41" s="3"/>
      <c r="X41" s="3"/>
    </row>
    <row r="42" spans="1:24" ht="15.75" customHeight="1">
      <c r="A42" s="3"/>
      <c r="B42" s="3"/>
      <c r="C42" s="3"/>
      <c r="D42" s="3"/>
      <c r="E42" s="3"/>
      <c r="F42" s="3"/>
      <c r="G42" s="3"/>
      <c r="H42" s="3"/>
      <c r="I42" s="3"/>
      <c r="J42" s="3"/>
      <c r="K42" s="3"/>
      <c r="L42" s="3"/>
      <c r="M42" s="3"/>
      <c r="N42" s="3"/>
      <c r="O42" s="3"/>
      <c r="P42" s="3"/>
      <c r="Q42" s="3"/>
      <c r="R42" s="3"/>
      <c r="S42" s="3"/>
      <c r="T42" s="3"/>
      <c r="U42" s="3"/>
      <c r="V42" s="3"/>
      <c r="W42" s="3"/>
      <c r="X42" s="3"/>
    </row>
    <row r="43" spans="1:24" ht="15.75" customHeight="1">
      <c r="A43" s="3"/>
      <c r="B43" s="3"/>
      <c r="C43" s="3"/>
      <c r="D43" s="3"/>
      <c r="E43" s="3"/>
      <c r="F43" s="3"/>
      <c r="G43" s="3"/>
      <c r="H43" s="3"/>
      <c r="I43" s="3"/>
      <c r="J43" s="3"/>
      <c r="K43" s="3"/>
      <c r="L43" s="3"/>
      <c r="M43" s="3"/>
      <c r="N43" s="3"/>
      <c r="O43" s="3"/>
      <c r="P43" s="3"/>
      <c r="Q43" s="3"/>
      <c r="R43" s="3"/>
      <c r="S43" s="3"/>
      <c r="T43" s="3"/>
      <c r="U43" s="3"/>
      <c r="V43" s="3"/>
      <c r="W43" s="3"/>
      <c r="X43" s="3"/>
    </row>
    <row r="44" spans="1:24" ht="15.75" customHeight="1">
      <c r="A44" s="3"/>
      <c r="B44" s="3"/>
      <c r="C44" s="3"/>
      <c r="D44" s="3"/>
      <c r="E44" s="3"/>
      <c r="F44" s="3"/>
      <c r="G44" s="3"/>
      <c r="H44" s="3"/>
      <c r="I44" s="3"/>
      <c r="J44" s="3"/>
      <c r="K44" s="3"/>
      <c r="L44" s="3"/>
      <c r="M44" s="3"/>
      <c r="N44" s="3"/>
      <c r="O44" s="3"/>
      <c r="P44" s="3"/>
      <c r="Q44" s="3"/>
      <c r="R44" s="3"/>
      <c r="S44" s="3"/>
      <c r="T44" s="3"/>
      <c r="U44" s="3"/>
      <c r="V44" s="3"/>
      <c r="W44" s="3"/>
      <c r="X44" s="3"/>
    </row>
    <row r="45" spans="1:24" ht="15.75" customHeight="1">
      <c r="A45" s="3"/>
      <c r="B45" s="3"/>
      <c r="C45" s="3"/>
      <c r="D45" s="3"/>
      <c r="E45" s="3"/>
      <c r="F45" s="3"/>
      <c r="G45" s="3"/>
      <c r="H45" s="3"/>
      <c r="I45" s="3"/>
      <c r="J45" s="3"/>
      <c r="K45" s="3"/>
      <c r="L45" s="3"/>
      <c r="M45" s="3"/>
      <c r="N45" s="3"/>
      <c r="O45" s="3"/>
      <c r="P45" s="3"/>
      <c r="Q45" s="3"/>
      <c r="R45" s="3"/>
      <c r="S45" s="3"/>
      <c r="T45" s="3"/>
      <c r="U45" s="3"/>
      <c r="V45" s="3"/>
      <c r="W45" s="3"/>
      <c r="X45" s="3"/>
    </row>
    <row r="46" spans="1:24" ht="15.75" customHeight="1">
      <c r="A46" s="3"/>
      <c r="B46" s="3"/>
      <c r="C46" s="3"/>
      <c r="D46" s="3"/>
      <c r="E46" s="3"/>
      <c r="F46" s="3"/>
      <c r="G46" s="3"/>
      <c r="H46" s="3"/>
      <c r="I46" s="3"/>
      <c r="J46" s="3"/>
      <c r="K46" s="3"/>
      <c r="L46" s="3"/>
      <c r="M46" s="3"/>
      <c r="N46" s="3"/>
      <c r="O46" s="3"/>
      <c r="P46" s="3"/>
      <c r="Q46" s="3"/>
      <c r="R46" s="3"/>
      <c r="S46" s="3"/>
      <c r="T46" s="3"/>
      <c r="U46" s="3"/>
      <c r="V46" s="3"/>
      <c r="W46" s="3"/>
      <c r="X46" s="3"/>
    </row>
    <row r="47" spans="1:24" ht="15.75" customHeight="1">
      <c r="A47" s="3"/>
      <c r="B47" s="3"/>
      <c r="C47" s="3"/>
      <c r="D47" s="3"/>
      <c r="E47" s="3"/>
      <c r="F47" s="3"/>
      <c r="G47" s="3"/>
      <c r="H47" s="3"/>
      <c r="I47" s="3"/>
      <c r="J47" s="3"/>
      <c r="K47" s="3"/>
      <c r="L47" s="3"/>
      <c r="M47" s="3"/>
      <c r="N47" s="3"/>
      <c r="O47" s="3"/>
      <c r="P47" s="3"/>
      <c r="Q47" s="3"/>
      <c r="R47" s="3"/>
      <c r="S47" s="3"/>
      <c r="T47" s="3"/>
      <c r="U47" s="3"/>
      <c r="V47" s="3"/>
      <c r="W47" s="3"/>
      <c r="X47" s="3"/>
    </row>
    <row r="48" spans="1:24" ht="15.75" customHeight="1">
      <c r="A48" s="3"/>
      <c r="B48" s="3"/>
      <c r="C48" s="3"/>
      <c r="D48" s="3"/>
      <c r="E48" s="3"/>
      <c r="F48" s="3"/>
      <c r="G48" s="3"/>
      <c r="H48" s="3"/>
      <c r="I48" s="3"/>
      <c r="J48" s="3"/>
      <c r="K48" s="3"/>
      <c r="L48" s="3"/>
      <c r="M48" s="3"/>
      <c r="N48" s="3"/>
      <c r="O48" s="3"/>
      <c r="P48" s="3"/>
      <c r="Q48" s="3"/>
      <c r="R48" s="3"/>
      <c r="S48" s="3"/>
      <c r="T48" s="3"/>
      <c r="U48" s="3"/>
      <c r="V48" s="3"/>
      <c r="W48" s="3"/>
      <c r="X48" s="3"/>
    </row>
    <row r="49" spans="1:24" ht="15.75" customHeight="1">
      <c r="A49" s="3"/>
      <c r="B49" s="3"/>
      <c r="C49" s="3"/>
      <c r="D49" s="3"/>
      <c r="E49" s="3"/>
      <c r="F49" s="3"/>
      <c r="G49" s="3"/>
      <c r="H49" s="3"/>
      <c r="I49" s="3"/>
      <c r="J49" s="3"/>
      <c r="K49" s="3"/>
      <c r="L49" s="3"/>
      <c r="M49" s="3"/>
      <c r="N49" s="3"/>
      <c r="O49" s="3"/>
      <c r="P49" s="3"/>
      <c r="Q49" s="3"/>
      <c r="R49" s="3"/>
      <c r="S49" s="3"/>
      <c r="T49" s="3"/>
      <c r="U49" s="3"/>
      <c r="V49" s="3"/>
      <c r="W49" s="3"/>
      <c r="X49" s="3"/>
    </row>
    <row r="50" spans="1:24" ht="15.75" customHeight="1">
      <c r="A50" s="3"/>
      <c r="B50" s="3"/>
      <c r="C50" s="3"/>
      <c r="D50" s="3"/>
      <c r="E50" s="3"/>
      <c r="F50" s="3"/>
      <c r="G50" s="3"/>
      <c r="H50" s="3"/>
      <c r="I50" s="3"/>
      <c r="J50" s="3"/>
      <c r="K50" s="3"/>
      <c r="L50" s="3"/>
      <c r="M50" s="3"/>
      <c r="N50" s="3"/>
      <c r="O50" s="3"/>
      <c r="P50" s="3"/>
      <c r="Q50" s="3"/>
      <c r="R50" s="3"/>
      <c r="S50" s="3"/>
      <c r="T50" s="3"/>
      <c r="U50" s="3"/>
      <c r="V50" s="3"/>
      <c r="W50" s="3"/>
      <c r="X50" s="3"/>
    </row>
    <row r="51" spans="1:24" ht="15.75" customHeight="1">
      <c r="A51" s="3"/>
      <c r="B51" s="3"/>
      <c r="C51" s="3"/>
      <c r="D51" s="3"/>
      <c r="E51" s="3"/>
      <c r="F51" s="3"/>
      <c r="G51" s="3"/>
      <c r="H51" s="3"/>
      <c r="I51" s="3"/>
      <c r="J51" s="3"/>
      <c r="K51" s="3"/>
      <c r="L51" s="3"/>
      <c r="M51" s="3"/>
      <c r="N51" s="3"/>
      <c r="O51" s="3"/>
      <c r="P51" s="3"/>
      <c r="Q51" s="3"/>
      <c r="R51" s="3"/>
      <c r="S51" s="3"/>
      <c r="T51" s="3"/>
      <c r="U51" s="3"/>
      <c r="V51" s="3"/>
      <c r="W51" s="3"/>
      <c r="X51" s="3"/>
    </row>
    <row r="52" spans="1:24" ht="15.75" customHeight="1">
      <c r="A52" s="3"/>
      <c r="B52" s="3"/>
      <c r="C52" s="3"/>
      <c r="D52" s="3"/>
      <c r="E52" s="3"/>
      <c r="F52" s="3"/>
      <c r="G52" s="3"/>
      <c r="H52" s="3"/>
      <c r="I52" s="3"/>
      <c r="J52" s="3"/>
      <c r="K52" s="3"/>
      <c r="L52" s="3"/>
      <c r="M52" s="3"/>
      <c r="N52" s="3"/>
      <c r="O52" s="3"/>
      <c r="P52" s="3"/>
      <c r="Q52" s="3"/>
      <c r="R52" s="3"/>
      <c r="S52" s="3"/>
      <c r="T52" s="3"/>
      <c r="U52" s="3"/>
      <c r="V52" s="3"/>
      <c r="W52" s="3"/>
      <c r="X52" s="3"/>
    </row>
    <row r="53" spans="1:24" ht="15.75" customHeight="1">
      <c r="A53" s="3"/>
      <c r="B53" s="3"/>
      <c r="C53" s="3"/>
      <c r="D53" s="3"/>
      <c r="E53" s="3"/>
      <c r="F53" s="3"/>
      <c r="G53" s="3"/>
      <c r="H53" s="3"/>
      <c r="I53" s="3"/>
      <c r="J53" s="3"/>
      <c r="K53" s="3"/>
      <c r="L53" s="3"/>
      <c r="M53" s="3"/>
      <c r="N53" s="3"/>
      <c r="O53" s="3"/>
      <c r="P53" s="3"/>
      <c r="Q53" s="3"/>
      <c r="R53" s="3"/>
      <c r="S53" s="3"/>
      <c r="T53" s="3"/>
      <c r="U53" s="3"/>
      <c r="V53" s="3"/>
      <c r="W53" s="3"/>
      <c r="X53" s="3"/>
    </row>
    <row r="54" spans="1:24" ht="15.75" customHeight="1">
      <c r="A54" s="3"/>
      <c r="B54" s="3"/>
      <c r="C54" s="3"/>
      <c r="D54" s="3"/>
      <c r="E54" s="3"/>
      <c r="F54" s="3"/>
      <c r="G54" s="3"/>
      <c r="H54" s="3"/>
      <c r="I54" s="3"/>
      <c r="J54" s="3"/>
      <c r="K54" s="3"/>
      <c r="L54" s="3"/>
      <c r="M54" s="3"/>
      <c r="N54" s="3"/>
      <c r="O54" s="3"/>
      <c r="P54" s="3"/>
      <c r="Q54" s="3"/>
      <c r="R54" s="3"/>
      <c r="S54" s="3"/>
      <c r="T54" s="3"/>
      <c r="U54" s="3"/>
      <c r="V54" s="3"/>
      <c r="W54" s="3"/>
      <c r="X54" s="3"/>
    </row>
    <row r="55" spans="1:24" ht="15.75" customHeight="1">
      <c r="A55" s="3"/>
      <c r="B55" s="3"/>
      <c r="C55" s="3"/>
      <c r="D55" s="3"/>
      <c r="E55" s="3"/>
      <c r="F55" s="3"/>
      <c r="G55" s="3"/>
      <c r="H55" s="3"/>
      <c r="I55" s="3"/>
      <c r="J55" s="3"/>
      <c r="K55" s="3"/>
      <c r="L55" s="3"/>
      <c r="M55" s="3"/>
      <c r="N55" s="3"/>
      <c r="O55" s="3"/>
      <c r="P55" s="3"/>
      <c r="Q55" s="3"/>
      <c r="R55" s="3"/>
      <c r="S55" s="3"/>
      <c r="T55" s="3"/>
      <c r="U55" s="3"/>
      <c r="V55" s="3"/>
      <c r="W55" s="3"/>
      <c r="X55" s="3"/>
    </row>
    <row r="56" spans="1:24" ht="15.75" customHeight="1">
      <c r="A56" s="3"/>
      <c r="B56" s="3"/>
      <c r="C56" s="3"/>
      <c r="D56" s="3"/>
      <c r="E56" s="3"/>
      <c r="F56" s="3"/>
      <c r="G56" s="3"/>
      <c r="H56" s="3"/>
      <c r="I56" s="3"/>
      <c r="J56" s="3"/>
      <c r="K56" s="3"/>
      <c r="L56" s="3"/>
      <c r="M56" s="3"/>
      <c r="N56" s="3"/>
      <c r="O56" s="3"/>
      <c r="P56" s="3"/>
      <c r="Q56" s="3"/>
      <c r="R56" s="3"/>
      <c r="S56" s="3"/>
      <c r="T56" s="3"/>
      <c r="U56" s="3"/>
      <c r="V56" s="3"/>
      <c r="W56" s="3"/>
      <c r="X56" s="3"/>
    </row>
    <row r="57" spans="1:24" ht="15.75" customHeight="1">
      <c r="A57" s="3"/>
      <c r="B57" s="3"/>
      <c r="C57" s="3"/>
      <c r="D57" s="3"/>
      <c r="E57" s="3"/>
      <c r="F57" s="3"/>
      <c r="G57" s="3"/>
      <c r="H57" s="3"/>
      <c r="I57" s="3"/>
      <c r="J57" s="3"/>
      <c r="K57" s="3"/>
      <c r="L57" s="3"/>
      <c r="M57" s="3"/>
      <c r="N57" s="3"/>
      <c r="O57" s="3"/>
      <c r="P57" s="3"/>
      <c r="Q57" s="3"/>
      <c r="R57" s="3"/>
      <c r="S57" s="3"/>
      <c r="T57" s="3"/>
      <c r="U57" s="3"/>
      <c r="V57" s="3"/>
      <c r="W57" s="3"/>
      <c r="X57" s="3"/>
    </row>
    <row r="58" spans="1:24" ht="15.75" customHeight="1">
      <c r="A58" s="3"/>
      <c r="B58" s="3"/>
      <c r="C58" s="3"/>
      <c r="D58" s="3"/>
      <c r="E58" s="3"/>
      <c r="F58" s="3"/>
      <c r="G58" s="3"/>
      <c r="H58" s="3"/>
      <c r="I58" s="3"/>
      <c r="J58" s="3"/>
      <c r="K58" s="3"/>
      <c r="L58" s="3"/>
      <c r="M58" s="3"/>
      <c r="N58" s="3"/>
      <c r="O58" s="3"/>
      <c r="P58" s="3"/>
      <c r="Q58" s="3"/>
      <c r="R58" s="3"/>
      <c r="S58" s="3"/>
      <c r="T58" s="3"/>
      <c r="U58" s="3"/>
      <c r="V58" s="3"/>
      <c r="W58" s="3"/>
      <c r="X58" s="3"/>
    </row>
    <row r="59" spans="1:24" ht="15.75" customHeight="1">
      <c r="A59" s="3"/>
      <c r="B59" s="3"/>
      <c r="C59" s="3"/>
      <c r="D59" s="3"/>
      <c r="E59" s="3"/>
      <c r="F59" s="3"/>
      <c r="G59" s="3"/>
      <c r="H59" s="3"/>
      <c r="I59" s="3"/>
      <c r="J59" s="3"/>
      <c r="K59" s="3"/>
      <c r="L59" s="3"/>
      <c r="M59" s="3"/>
      <c r="N59" s="3"/>
      <c r="O59" s="3"/>
      <c r="P59" s="3"/>
      <c r="Q59" s="3"/>
      <c r="R59" s="3"/>
      <c r="S59" s="3"/>
      <c r="T59" s="3"/>
      <c r="U59" s="3"/>
      <c r="V59" s="3"/>
      <c r="W59" s="3"/>
      <c r="X59" s="3"/>
    </row>
    <row r="60" spans="1:24" ht="15.75" customHeight="1">
      <c r="A60" s="3"/>
      <c r="B60" s="3"/>
      <c r="C60" s="3"/>
      <c r="D60" s="3"/>
      <c r="E60" s="3"/>
      <c r="F60" s="3"/>
      <c r="G60" s="3"/>
      <c r="H60" s="3"/>
      <c r="I60" s="3"/>
      <c r="J60" s="3"/>
      <c r="K60" s="3"/>
      <c r="L60" s="3"/>
      <c r="M60" s="3"/>
      <c r="N60" s="3"/>
      <c r="O60" s="3"/>
      <c r="P60" s="3"/>
      <c r="Q60" s="3"/>
      <c r="R60" s="3"/>
      <c r="S60" s="3"/>
      <c r="T60" s="3"/>
      <c r="U60" s="3"/>
      <c r="V60" s="3"/>
      <c r="W60" s="3"/>
      <c r="X60" s="3"/>
    </row>
    <row r="61" spans="1:24" ht="15.75" customHeight="1">
      <c r="A61" s="3"/>
      <c r="B61" s="3"/>
      <c r="C61" s="3"/>
      <c r="D61" s="3"/>
      <c r="E61" s="3"/>
      <c r="F61" s="3"/>
      <c r="G61" s="3"/>
      <c r="H61" s="3"/>
      <c r="I61" s="3"/>
      <c r="J61" s="3"/>
      <c r="K61" s="3"/>
      <c r="L61" s="3"/>
      <c r="M61" s="3"/>
      <c r="N61" s="3"/>
      <c r="O61" s="3"/>
      <c r="P61" s="3"/>
      <c r="Q61" s="3"/>
      <c r="R61" s="3"/>
      <c r="S61" s="3"/>
      <c r="T61" s="3"/>
      <c r="U61" s="3"/>
      <c r="V61" s="3"/>
      <c r="W61" s="3"/>
      <c r="X61" s="3"/>
    </row>
    <row r="62" spans="1:24" ht="15.75" customHeight="1">
      <c r="A62" s="3"/>
      <c r="B62" s="3"/>
      <c r="C62" s="3"/>
      <c r="D62" s="3"/>
      <c r="E62" s="3"/>
      <c r="F62" s="3"/>
      <c r="G62" s="3"/>
      <c r="H62" s="3"/>
      <c r="I62" s="3"/>
      <c r="J62" s="3"/>
      <c r="K62" s="3"/>
      <c r="L62" s="3"/>
      <c r="M62" s="3"/>
      <c r="N62" s="3"/>
      <c r="O62" s="3"/>
      <c r="P62" s="3"/>
      <c r="Q62" s="3"/>
      <c r="R62" s="3"/>
      <c r="S62" s="3"/>
      <c r="T62" s="3"/>
      <c r="U62" s="3"/>
      <c r="V62" s="3"/>
      <c r="W62" s="3"/>
      <c r="X62" s="3"/>
    </row>
    <row r="63" spans="1:24" ht="15.75" customHeight="1">
      <c r="A63" s="3"/>
      <c r="B63" s="3"/>
      <c r="C63" s="3"/>
      <c r="D63" s="3"/>
      <c r="E63" s="3"/>
      <c r="F63" s="3"/>
      <c r="G63" s="3"/>
      <c r="H63" s="3"/>
      <c r="I63" s="3"/>
      <c r="J63" s="3"/>
      <c r="K63" s="3"/>
      <c r="L63" s="3"/>
      <c r="M63" s="3"/>
      <c r="N63" s="3"/>
      <c r="O63" s="3"/>
      <c r="P63" s="3"/>
      <c r="Q63" s="3"/>
      <c r="R63" s="3"/>
      <c r="S63" s="3"/>
      <c r="T63" s="3"/>
      <c r="U63" s="3"/>
      <c r="V63" s="3"/>
      <c r="W63" s="3"/>
      <c r="X63" s="3"/>
    </row>
    <row r="64" spans="1:24" ht="15.75" customHeight="1">
      <c r="A64" s="3"/>
      <c r="B64" s="3"/>
      <c r="C64" s="3"/>
      <c r="D64" s="3"/>
      <c r="E64" s="3"/>
      <c r="F64" s="3"/>
      <c r="G64" s="3"/>
      <c r="H64" s="3"/>
      <c r="I64" s="3"/>
      <c r="J64" s="3"/>
      <c r="K64" s="3"/>
      <c r="L64" s="3"/>
      <c r="M64" s="3"/>
      <c r="N64" s="3"/>
      <c r="O64" s="3"/>
      <c r="P64" s="3"/>
      <c r="Q64" s="3"/>
      <c r="R64" s="3"/>
      <c r="S64" s="3"/>
      <c r="T64" s="3"/>
      <c r="U64" s="3"/>
      <c r="V64" s="3"/>
      <c r="W64" s="3"/>
      <c r="X64" s="3"/>
    </row>
    <row r="65" spans="1:24" ht="15.75" customHeight="1">
      <c r="A65" s="3"/>
      <c r="B65" s="3"/>
      <c r="C65" s="3"/>
      <c r="D65" s="3"/>
      <c r="E65" s="3"/>
      <c r="F65" s="3"/>
      <c r="G65" s="3"/>
      <c r="H65" s="3"/>
      <c r="I65" s="3"/>
      <c r="J65" s="3"/>
      <c r="K65" s="3"/>
      <c r="L65" s="3"/>
      <c r="M65" s="3"/>
      <c r="N65" s="3"/>
      <c r="O65" s="3"/>
      <c r="P65" s="3"/>
      <c r="Q65" s="3"/>
      <c r="R65" s="3"/>
      <c r="S65" s="3"/>
      <c r="T65" s="3"/>
      <c r="U65" s="3"/>
      <c r="V65" s="3"/>
      <c r="W65" s="3"/>
      <c r="X65" s="3"/>
    </row>
    <row r="66" spans="1:24" ht="15.75" customHeight="1">
      <c r="A66" s="3"/>
      <c r="B66" s="3"/>
      <c r="C66" s="3"/>
      <c r="D66" s="3"/>
      <c r="E66" s="3"/>
      <c r="F66" s="3"/>
      <c r="G66" s="3"/>
      <c r="H66" s="3"/>
      <c r="I66" s="3"/>
      <c r="J66" s="3"/>
      <c r="K66" s="3"/>
      <c r="L66" s="3"/>
      <c r="M66" s="3"/>
      <c r="N66" s="3"/>
      <c r="O66" s="3"/>
      <c r="P66" s="3"/>
      <c r="Q66" s="3"/>
      <c r="R66" s="3"/>
      <c r="S66" s="3"/>
      <c r="T66" s="3"/>
      <c r="U66" s="3"/>
      <c r="V66" s="3"/>
      <c r="W66" s="3"/>
      <c r="X66" s="3"/>
    </row>
    <row r="67" spans="1:24" ht="15.75" customHeight="1">
      <c r="A67" s="3"/>
      <c r="B67" s="3"/>
      <c r="C67" s="3"/>
      <c r="D67" s="3"/>
      <c r="E67" s="3"/>
      <c r="F67" s="3"/>
      <c r="G67" s="3"/>
      <c r="H67" s="3"/>
      <c r="I67" s="3"/>
      <c r="J67" s="3"/>
      <c r="K67" s="3"/>
      <c r="L67" s="3"/>
      <c r="M67" s="3"/>
      <c r="N67" s="3"/>
      <c r="O67" s="3"/>
      <c r="P67" s="3"/>
      <c r="Q67" s="3"/>
      <c r="R67" s="3"/>
      <c r="S67" s="3"/>
      <c r="T67" s="3"/>
      <c r="U67" s="3"/>
      <c r="V67" s="3"/>
      <c r="W67" s="3"/>
      <c r="X67" s="3"/>
    </row>
    <row r="68" spans="1:24" ht="15.75" customHeight="1">
      <c r="A68" s="3"/>
      <c r="B68" s="3"/>
      <c r="C68" s="3"/>
      <c r="D68" s="3"/>
      <c r="E68" s="3"/>
      <c r="F68" s="3"/>
      <c r="G68" s="3"/>
      <c r="H68" s="3"/>
      <c r="I68" s="3"/>
      <c r="J68" s="3"/>
      <c r="K68" s="3"/>
      <c r="L68" s="3"/>
      <c r="M68" s="3"/>
      <c r="N68" s="3"/>
      <c r="O68" s="3"/>
      <c r="P68" s="3"/>
      <c r="Q68" s="3"/>
      <c r="R68" s="3"/>
      <c r="S68" s="3"/>
      <c r="T68" s="3"/>
      <c r="U68" s="3"/>
      <c r="V68" s="3"/>
      <c r="W68" s="3"/>
      <c r="X68" s="3"/>
    </row>
    <row r="69" spans="1:24" ht="15.75" customHeight="1">
      <c r="A69" s="3"/>
      <c r="B69" s="3"/>
      <c r="C69" s="3"/>
      <c r="D69" s="3"/>
      <c r="E69" s="3"/>
      <c r="F69" s="3"/>
      <c r="G69" s="3"/>
      <c r="H69" s="3"/>
      <c r="I69" s="3"/>
      <c r="J69" s="3"/>
      <c r="K69" s="3"/>
      <c r="L69" s="3"/>
      <c r="M69" s="3"/>
      <c r="N69" s="3"/>
      <c r="O69" s="3"/>
      <c r="P69" s="3"/>
      <c r="Q69" s="3"/>
      <c r="R69" s="3"/>
      <c r="S69" s="3"/>
      <c r="T69" s="3"/>
      <c r="U69" s="3"/>
      <c r="V69" s="3"/>
      <c r="W69" s="3"/>
      <c r="X69" s="3"/>
    </row>
    <row r="70" spans="1:24" ht="15.75" customHeight="1">
      <c r="A70" s="3"/>
      <c r="B70" s="3"/>
      <c r="C70" s="3"/>
      <c r="D70" s="3"/>
      <c r="E70" s="3"/>
      <c r="F70" s="3"/>
      <c r="G70" s="3"/>
      <c r="H70" s="3"/>
      <c r="I70" s="3"/>
      <c r="J70" s="3"/>
      <c r="K70" s="3"/>
      <c r="L70" s="3"/>
      <c r="M70" s="3"/>
      <c r="N70" s="3"/>
      <c r="O70" s="3"/>
      <c r="P70" s="3"/>
      <c r="Q70" s="3"/>
      <c r="R70" s="3"/>
      <c r="S70" s="3"/>
      <c r="T70" s="3"/>
      <c r="U70" s="3"/>
      <c r="V70" s="3"/>
      <c r="W70" s="3"/>
      <c r="X70" s="3"/>
    </row>
    <row r="71" spans="1:24" ht="15.75" customHeight="1">
      <c r="A71" s="3"/>
      <c r="B71" s="3"/>
      <c r="C71" s="3"/>
      <c r="D71" s="3"/>
      <c r="E71" s="3"/>
      <c r="F71" s="3"/>
      <c r="G71" s="3"/>
      <c r="H71" s="3"/>
      <c r="I71" s="3"/>
      <c r="J71" s="3"/>
      <c r="K71" s="3"/>
      <c r="L71" s="3"/>
      <c r="M71" s="3"/>
      <c r="N71" s="3"/>
      <c r="O71" s="3"/>
      <c r="P71" s="3"/>
      <c r="Q71" s="3"/>
      <c r="R71" s="3"/>
      <c r="S71" s="3"/>
      <c r="T71" s="3"/>
      <c r="U71" s="3"/>
      <c r="V71" s="3"/>
      <c r="W71" s="3"/>
      <c r="X71" s="3"/>
    </row>
    <row r="72" spans="1:24" ht="15.75" customHeight="1">
      <c r="A72" s="3"/>
      <c r="B72" s="3"/>
      <c r="C72" s="3"/>
      <c r="D72" s="3"/>
      <c r="E72" s="3"/>
      <c r="F72" s="3"/>
      <c r="G72" s="3"/>
      <c r="H72" s="3"/>
      <c r="I72" s="3"/>
      <c r="J72" s="3"/>
      <c r="K72" s="3"/>
      <c r="L72" s="3"/>
      <c r="M72" s="3"/>
      <c r="N72" s="3"/>
      <c r="O72" s="3"/>
      <c r="P72" s="3"/>
      <c r="Q72" s="3"/>
      <c r="R72" s="3"/>
      <c r="S72" s="3"/>
      <c r="T72" s="3"/>
      <c r="U72" s="3"/>
      <c r="V72" s="3"/>
      <c r="W72" s="3"/>
      <c r="X72" s="3"/>
    </row>
    <row r="73" spans="1:24" ht="15.75" customHeight="1">
      <c r="A73" s="3"/>
      <c r="B73" s="3"/>
      <c r="C73" s="3"/>
      <c r="D73" s="3"/>
      <c r="E73" s="3"/>
      <c r="F73" s="3"/>
      <c r="G73" s="3"/>
      <c r="H73" s="3"/>
      <c r="I73" s="3"/>
      <c r="J73" s="3"/>
      <c r="K73" s="3"/>
      <c r="L73" s="3"/>
      <c r="M73" s="3"/>
      <c r="N73" s="3"/>
      <c r="O73" s="3"/>
      <c r="P73" s="3"/>
      <c r="Q73" s="3"/>
      <c r="R73" s="3"/>
      <c r="S73" s="3"/>
      <c r="T73" s="3"/>
      <c r="U73" s="3"/>
      <c r="V73" s="3"/>
      <c r="W73" s="3"/>
      <c r="X73" s="3"/>
    </row>
    <row r="74" spans="1:24" ht="15.75" customHeight="1">
      <c r="A74" s="3"/>
      <c r="B74" s="3"/>
      <c r="C74" s="3"/>
      <c r="D74" s="3"/>
      <c r="E74" s="3"/>
      <c r="F74" s="3"/>
      <c r="G74" s="3"/>
      <c r="H74" s="3"/>
      <c r="I74" s="3"/>
      <c r="J74" s="3"/>
      <c r="K74" s="3"/>
      <c r="L74" s="3"/>
      <c r="M74" s="3"/>
      <c r="N74" s="3"/>
      <c r="O74" s="3"/>
      <c r="P74" s="3"/>
      <c r="Q74" s="3"/>
      <c r="R74" s="3"/>
      <c r="S74" s="3"/>
      <c r="T74" s="3"/>
      <c r="U74" s="3"/>
      <c r="V74" s="3"/>
      <c r="W74" s="3"/>
      <c r="X74" s="3"/>
    </row>
    <row r="75" spans="1:24" ht="15.75" customHeight="1">
      <c r="A75" s="3"/>
      <c r="B75" s="3"/>
      <c r="C75" s="3"/>
      <c r="D75" s="3"/>
      <c r="E75" s="3"/>
      <c r="F75" s="3"/>
      <c r="G75" s="3"/>
      <c r="H75" s="3"/>
      <c r="I75" s="3"/>
      <c r="J75" s="3"/>
      <c r="K75" s="3"/>
      <c r="L75" s="3"/>
      <c r="M75" s="3"/>
      <c r="N75" s="3"/>
      <c r="O75" s="3"/>
      <c r="P75" s="3"/>
      <c r="Q75" s="3"/>
      <c r="R75" s="3"/>
      <c r="S75" s="3"/>
      <c r="T75" s="3"/>
      <c r="U75" s="3"/>
      <c r="V75" s="3"/>
      <c r="W75" s="3"/>
      <c r="X75" s="3"/>
    </row>
    <row r="76" spans="1:24" ht="15.75" customHeight="1">
      <c r="A76" s="3"/>
      <c r="B76" s="3"/>
      <c r="C76" s="3"/>
      <c r="D76" s="3"/>
      <c r="E76" s="3"/>
      <c r="F76" s="3"/>
      <c r="G76" s="3"/>
      <c r="H76" s="3"/>
      <c r="I76" s="3"/>
      <c r="J76" s="3"/>
      <c r="K76" s="3"/>
      <c r="L76" s="3"/>
      <c r="M76" s="3"/>
      <c r="N76" s="3"/>
      <c r="O76" s="3"/>
      <c r="P76" s="3"/>
      <c r="Q76" s="3"/>
      <c r="R76" s="3"/>
      <c r="S76" s="3"/>
      <c r="T76" s="3"/>
      <c r="U76" s="3"/>
      <c r="V76" s="3"/>
      <c r="W76" s="3"/>
      <c r="X76" s="3"/>
    </row>
    <row r="77" spans="1:24" ht="15.75" customHeight="1">
      <c r="A77" s="3"/>
      <c r="B77" s="3"/>
      <c r="C77" s="3"/>
      <c r="D77" s="3"/>
      <c r="E77" s="3"/>
      <c r="F77" s="3"/>
      <c r="G77" s="3"/>
      <c r="H77" s="3"/>
      <c r="I77" s="3"/>
      <c r="J77" s="3"/>
      <c r="K77" s="3"/>
      <c r="L77" s="3"/>
      <c r="M77" s="3"/>
      <c r="N77" s="3"/>
      <c r="O77" s="3"/>
      <c r="P77" s="3"/>
      <c r="Q77" s="3"/>
      <c r="R77" s="3"/>
      <c r="S77" s="3"/>
      <c r="T77" s="3"/>
      <c r="U77" s="3"/>
      <c r="V77" s="3"/>
      <c r="W77" s="3"/>
      <c r="X77" s="3"/>
    </row>
    <row r="78" spans="1:24" ht="15.75" customHeight="1">
      <c r="A78" s="3"/>
      <c r="B78" s="3"/>
      <c r="C78" s="3"/>
      <c r="D78" s="3"/>
      <c r="E78" s="3"/>
      <c r="F78" s="3"/>
      <c r="G78" s="3"/>
      <c r="H78" s="3"/>
      <c r="I78" s="3"/>
      <c r="J78" s="3"/>
      <c r="K78" s="3"/>
      <c r="L78" s="3"/>
      <c r="M78" s="3"/>
      <c r="N78" s="3"/>
      <c r="O78" s="3"/>
      <c r="P78" s="3"/>
      <c r="Q78" s="3"/>
      <c r="R78" s="3"/>
      <c r="S78" s="3"/>
      <c r="T78" s="3"/>
      <c r="U78" s="3"/>
      <c r="V78" s="3"/>
      <c r="W78" s="3"/>
      <c r="X78" s="3"/>
    </row>
    <row r="79" spans="1:24" ht="15.75" customHeight="1">
      <c r="A79" s="3"/>
      <c r="B79" s="3"/>
      <c r="C79" s="3"/>
      <c r="D79" s="3"/>
      <c r="E79" s="3"/>
      <c r="F79" s="3"/>
      <c r="G79" s="3"/>
      <c r="H79" s="3"/>
      <c r="I79" s="3"/>
      <c r="J79" s="3"/>
      <c r="K79" s="3"/>
      <c r="L79" s="3"/>
      <c r="M79" s="3"/>
      <c r="N79" s="3"/>
      <c r="O79" s="3"/>
      <c r="P79" s="3"/>
      <c r="Q79" s="3"/>
      <c r="R79" s="3"/>
      <c r="S79" s="3"/>
      <c r="T79" s="3"/>
      <c r="U79" s="3"/>
      <c r="V79" s="3"/>
      <c r="W79" s="3"/>
      <c r="X79" s="3"/>
    </row>
    <row r="80" spans="1:24" ht="15.75" customHeight="1">
      <c r="A80" s="3"/>
      <c r="B80" s="3"/>
      <c r="C80" s="3"/>
      <c r="D80" s="3"/>
      <c r="E80" s="3"/>
      <c r="F80" s="3"/>
      <c r="G80" s="3"/>
      <c r="H80" s="3"/>
      <c r="I80" s="3"/>
      <c r="J80" s="3"/>
      <c r="K80" s="3"/>
      <c r="L80" s="3"/>
      <c r="M80" s="3"/>
      <c r="N80" s="3"/>
      <c r="O80" s="3"/>
      <c r="P80" s="3"/>
      <c r="Q80" s="3"/>
      <c r="R80" s="3"/>
      <c r="S80" s="3"/>
      <c r="T80" s="3"/>
      <c r="U80" s="3"/>
      <c r="V80" s="3"/>
      <c r="W80" s="3"/>
      <c r="X80" s="3"/>
    </row>
    <row r="81" spans="1:24" ht="15.75" customHeight="1">
      <c r="A81" s="3"/>
      <c r="B81" s="3"/>
      <c r="C81" s="3"/>
      <c r="D81" s="3"/>
      <c r="E81" s="3"/>
      <c r="F81" s="3"/>
      <c r="G81" s="3"/>
      <c r="H81" s="3"/>
      <c r="I81" s="3"/>
      <c r="J81" s="3"/>
      <c r="K81" s="3"/>
      <c r="L81" s="3"/>
      <c r="M81" s="3"/>
      <c r="N81" s="3"/>
      <c r="O81" s="3"/>
      <c r="P81" s="3"/>
      <c r="Q81" s="3"/>
      <c r="R81" s="3"/>
      <c r="S81" s="3"/>
      <c r="T81" s="3"/>
      <c r="U81" s="3"/>
      <c r="V81" s="3"/>
      <c r="W81" s="3"/>
      <c r="X81" s="3"/>
    </row>
    <row r="82" spans="1:24" ht="15.75" customHeight="1">
      <c r="A82" s="3"/>
      <c r="B82" s="3"/>
      <c r="C82" s="3"/>
      <c r="D82" s="3"/>
      <c r="E82" s="3"/>
      <c r="F82" s="3"/>
      <c r="G82" s="3"/>
      <c r="H82" s="3"/>
      <c r="I82" s="3"/>
      <c r="J82" s="3"/>
      <c r="K82" s="3"/>
      <c r="L82" s="3"/>
      <c r="M82" s="3"/>
      <c r="N82" s="3"/>
      <c r="O82" s="3"/>
      <c r="P82" s="3"/>
      <c r="Q82" s="3"/>
      <c r="R82" s="3"/>
      <c r="S82" s="3"/>
      <c r="T82" s="3"/>
      <c r="U82" s="3"/>
      <c r="V82" s="3"/>
      <c r="W82" s="3"/>
      <c r="X82" s="3"/>
    </row>
    <row r="83" spans="1:24" ht="15.75" customHeight="1">
      <c r="A83" s="3"/>
      <c r="B83" s="3"/>
      <c r="C83" s="3"/>
      <c r="D83" s="3"/>
      <c r="E83" s="3"/>
      <c r="F83" s="3"/>
      <c r="G83" s="3"/>
      <c r="H83" s="3"/>
      <c r="I83" s="3"/>
      <c r="J83" s="3"/>
      <c r="K83" s="3"/>
      <c r="L83" s="3"/>
      <c r="M83" s="3"/>
      <c r="N83" s="3"/>
      <c r="O83" s="3"/>
      <c r="P83" s="3"/>
      <c r="Q83" s="3"/>
      <c r="R83" s="3"/>
      <c r="S83" s="3"/>
      <c r="T83" s="3"/>
      <c r="U83" s="3"/>
      <c r="V83" s="3"/>
      <c r="W83" s="3"/>
      <c r="X83" s="3"/>
    </row>
    <row r="84" spans="1:24" ht="15.75" customHeight="1">
      <c r="A84" s="3"/>
      <c r="B84" s="3"/>
      <c r="C84" s="3"/>
      <c r="D84" s="3"/>
      <c r="E84" s="3"/>
      <c r="F84" s="3"/>
      <c r="G84" s="3"/>
      <c r="H84" s="3"/>
      <c r="I84" s="3"/>
      <c r="J84" s="3"/>
      <c r="K84" s="3"/>
      <c r="L84" s="3"/>
      <c r="M84" s="3"/>
      <c r="N84" s="3"/>
      <c r="O84" s="3"/>
      <c r="P84" s="3"/>
      <c r="Q84" s="3"/>
      <c r="R84" s="3"/>
      <c r="S84" s="3"/>
      <c r="T84" s="3"/>
      <c r="U84" s="3"/>
      <c r="V84" s="3"/>
      <c r="W84" s="3"/>
      <c r="X84" s="3"/>
    </row>
    <row r="85" spans="1:24" ht="15.75" customHeight="1">
      <c r="A85" s="3"/>
      <c r="B85" s="3"/>
      <c r="C85" s="3"/>
      <c r="D85" s="3"/>
      <c r="E85" s="3"/>
      <c r="F85" s="3"/>
      <c r="G85" s="3"/>
      <c r="H85" s="3"/>
      <c r="I85" s="3"/>
      <c r="J85" s="3"/>
      <c r="K85" s="3"/>
      <c r="L85" s="3"/>
      <c r="M85" s="3"/>
      <c r="N85" s="3"/>
      <c r="O85" s="3"/>
      <c r="P85" s="3"/>
      <c r="Q85" s="3"/>
      <c r="R85" s="3"/>
      <c r="S85" s="3"/>
      <c r="T85" s="3"/>
      <c r="U85" s="3"/>
      <c r="V85" s="3"/>
      <c r="W85" s="3"/>
      <c r="X85" s="3"/>
    </row>
    <row r="86" spans="1:24" ht="15.75" customHeight="1">
      <c r="A86" s="3"/>
      <c r="B86" s="3"/>
      <c r="C86" s="3"/>
      <c r="D86" s="3"/>
      <c r="E86" s="3"/>
      <c r="F86" s="3"/>
      <c r="G86" s="3"/>
      <c r="H86" s="3"/>
      <c r="I86" s="3"/>
      <c r="J86" s="3"/>
      <c r="K86" s="3"/>
      <c r="L86" s="3"/>
      <c r="M86" s="3"/>
      <c r="N86" s="3"/>
      <c r="O86" s="3"/>
      <c r="P86" s="3"/>
      <c r="Q86" s="3"/>
      <c r="R86" s="3"/>
      <c r="S86" s="3"/>
      <c r="T86" s="3"/>
      <c r="U86" s="3"/>
      <c r="V86" s="3"/>
      <c r="W86" s="3"/>
      <c r="X86" s="3"/>
    </row>
    <row r="87" spans="1:24" ht="15.75" customHeight="1">
      <c r="A87" s="3"/>
      <c r="B87" s="3"/>
      <c r="C87" s="3"/>
      <c r="D87" s="3"/>
      <c r="E87" s="3"/>
      <c r="F87" s="3"/>
      <c r="G87" s="3"/>
      <c r="H87" s="3"/>
      <c r="I87" s="3"/>
      <c r="J87" s="3"/>
      <c r="K87" s="3"/>
      <c r="L87" s="3"/>
      <c r="M87" s="3"/>
      <c r="N87" s="3"/>
      <c r="O87" s="3"/>
      <c r="P87" s="3"/>
      <c r="Q87" s="3"/>
      <c r="R87" s="3"/>
      <c r="S87" s="3"/>
      <c r="T87" s="3"/>
      <c r="U87" s="3"/>
      <c r="V87" s="3"/>
      <c r="W87" s="3"/>
      <c r="X87" s="3"/>
    </row>
    <row r="88" spans="1:24" ht="15.75" customHeight="1">
      <c r="A88" s="3"/>
      <c r="B88" s="3"/>
      <c r="C88" s="3"/>
      <c r="D88" s="3"/>
      <c r="E88" s="3"/>
      <c r="F88" s="3"/>
      <c r="G88" s="3"/>
      <c r="H88" s="3"/>
      <c r="I88" s="3"/>
      <c r="J88" s="3"/>
      <c r="K88" s="3"/>
      <c r="L88" s="3"/>
      <c r="M88" s="3"/>
      <c r="N88" s="3"/>
      <c r="O88" s="3"/>
      <c r="P88" s="3"/>
      <c r="Q88" s="3"/>
      <c r="R88" s="3"/>
      <c r="S88" s="3"/>
      <c r="T88" s="3"/>
      <c r="U88" s="3"/>
      <c r="V88" s="3"/>
      <c r="W88" s="3"/>
      <c r="X88" s="3"/>
    </row>
    <row r="89" spans="1:24" ht="15.75" customHeight="1">
      <c r="A89" s="3"/>
      <c r="B89" s="3"/>
      <c r="C89" s="3"/>
      <c r="D89" s="3"/>
      <c r="E89" s="3"/>
      <c r="F89" s="3"/>
      <c r="G89" s="3"/>
      <c r="H89" s="3"/>
      <c r="I89" s="3"/>
      <c r="J89" s="3"/>
      <c r="K89" s="3"/>
      <c r="L89" s="3"/>
      <c r="M89" s="3"/>
      <c r="N89" s="3"/>
      <c r="O89" s="3"/>
      <c r="P89" s="3"/>
      <c r="Q89" s="3"/>
      <c r="R89" s="3"/>
      <c r="S89" s="3"/>
      <c r="T89" s="3"/>
      <c r="U89" s="3"/>
      <c r="V89" s="3"/>
      <c r="W89" s="3"/>
      <c r="X89" s="3"/>
    </row>
    <row r="90" spans="1:24" ht="15.75" customHeight="1">
      <c r="A90" s="3"/>
      <c r="B90" s="3"/>
      <c r="C90" s="3"/>
      <c r="D90" s="3"/>
      <c r="E90" s="3"/>
      <c r="F90" s="3"/>
      <c r="G90" s="3"/>
      <c r="H90" s="3"/>
      <c r="I90" s="3"/>
      <c r="J90" s="3"/>
      <c r="K90" s="3"/>
      <c r="L90" s="3"/>
      <c r="M90" s="3"/>
      <c r="N90" s="3"/>
      <c r="O90" s="3"/>
      <c r="P90" s="3"/>
      <c r="Q90" s="3"/>
      <c r="R90" s="3"/>
      <c r="S90" s="3"/>
      <c r="T90" s="3"/>
      <c r="U90" s="3"/>
      <c r="V90" s="3"/>
      <c r="W90" s="3"/>
      <c r="X90" s="3"/>
    </row>
    <row r="91" spans="1:24" ht="15.75" customHeight="1">
      <c r="A91" s="3"/>
      <c r="B91" s="3"/>
      <c r="C91" s="3"/>
      <c r="D91" s="3"/>
      <c r="E91" s="3"/>
      <c r="F91" s="3"/>
      <c r="G91" s="3"/>
      <c r="H91" s="3"/>
      <c r="I91" s="3"/>
      <c r="J91" s="3"/>
      <c r="K91" s="3"/>
      <c r="L91" s="3"/>
      <c r="M91" s="3"/>
      <c r="N91" s="3"/>
      <c r="O91" s="3"/>
      <c r="P91" s="3"/>
      <c r="Q91" s="3"/>
      <c r="R91" s="3"/>
      <c r="S91" s="3"/>
      <c r="T91" s="3"/>
      <c r="U91" s="3"/>
      <c r="V91" s="3"/>
      <c r="W91" s="3"/>
      <c r="X91" s="3"/>
    </row>
    <row r="92" spans="1:24" ht="15.75" customHeight="1">
      <c r="A92" s="3"/>
      <c r="B92" s="3"/>
      <c r="C92" s="3"/>
      <c r="D92" s="3"/>
      <c r="E92" s="3"/>
      <c r="F92" s="3"/>
      <c r="G92" s="3"/>
      <c r="H92" s="3"/>
      <c r="I92" s="3"/>
      <c r="J92" s="3"/>
      <c r="K92" s="3"/>
      <c r="L92" s="3"/>
      <c r="M92" s="3"/>
      <c r="N92" s="3"/>
      <c r="O92" s="3"/>
      <c r="P92" s="3"/>
      <c r="Q92" s="3"/>
      <c r="R92" s="3"/>
      <c r="S92" s="3"/>
      <c r="T92" s="3"/>
      <c r="U92" s="3"/>
      <c r="V92" s="3"/>
      <c r="W92" s="3"/>
      <c r="X92" s="3"/>
    </row>
    <row r="93" spans="1:24" ht="15.75" customHeight="1">
      <c r="A93" s="3"/>
      <c r="B93" s="3"/>
      <c r="C93" s="3"/>
      <c r="D93" s="3"/>
      <c r="E93" s="3"/>
      <c r="F93" s="3"/>
      <c r="G93" s="3"/>
      <c r="H93" s="3"/>
      <c r="I93" s="3"/>
      <c r="J93" s="3"/>
      <c r="K93" s="3"/>
      <c r="L93" s="3"/>
      <c r="M93" s="3"/>
      <c r="N93" s="3"/>
      <c r="O93" s="3"/>
      <c r="P93" s="3"/>
      <c r="Q93" s="3"/>
      <c r="R93" s="3"/>
      <c r="S93" s="3"/>
      <c r="T93" s="3"/>
      <c r="U93" s="3"/>
      <c r="V93" s="3"/>
      <c r="W93" s="3"/>
      <c r="X93" s="3"/>
    </row>
    <row r="94" spans="1:24" ht="15.75" customHeight="1">
      <c r="A94" s="3"/>
      <c r="B94" s="3"/>
      <c r="C94" s="3"/>
      <c r="D94" s="3"/>
      <c r="E94" s="3"/>
      <c r="F94" s="3"/>
      <c r="G94" s="3"/>
      <c r="H94" s="3"/>
      <c r="I94" s="3"/>
      <c r="J94" s="3"/>
      <c r="K94" s="3"/>
      <c r="L94" s="3"/>
      <c r="M94" s="3"/>
      <c r="N94" s="3"/>
      <c r="O94" s="3"/>
      <c r="P94" s="3"/>
      <c r="Q94" s="3"/>
      <c r="R94" s="3"/>
      <c r="S94" s="3"/>
      <c r="T94" s="3"/>
      <c r="U94" s="3"/>
      <c r="V94" s="3"/>
      <c r="W94" s="3"/>
      <c r="X94" s="3"/>
    </row>
    <row r="95" spans="1:24" ht="15.75" customHeight="1">
      <c r="A95" s="3"/>
      <c r="B95" s="3"/>
      <c r="C95" s="3"/>
      <c r="D95" s="3"/>
      <c r="E95" s="3"/>
      <c r="F95" s="3"/>
      <c r="G95" s="3"/>
      <c r="H95" s="3"/>
      <c r="I95" s="3"/>
      <c r="J95" s="3"/>
      <c r="K95" s="3"/>
      <c r="L95" s="3"/>
      <c r="M95" s="3"/>
      <c r="N95" s="3"/>
      <c r="O95" s="3"/>
      <c r="P95" s="3"/>
      <c r="Q95" s="3"/>
      <c r="R95" s="3"/>
      <c r="S95" s="3"/>
      <c r="T95" s="3"/>
      <c r="U95" s="3"/>
      <c r="V95" s="3"/>
      <c r="W95" s="3"/>
      <c r="X95" s="3"/>
    </row>
    <row r="96" spans="1:24" ht="15.75" customHeight="1">
      <c r="A96" s="3"/>
      <c r="B96" s="3"/>
      <c r="C96" s="3"/>
      <c r="D96" s="3"/>
      <c r="E96" s="3"/>
      <c r="F96" s="3"/>
      <c r="G96" s="3"/>
      <c r="H96" s="3"/>
      <c r="I96" s="3"/>
      <c r="J96" s="3"/>
      <c r="K96" s="3"/>
      <c r="L96" s="3"/>
      <c r="M96" s="3"/>
      <c r="N96" s="3"/>
      <c r="O96" s="3"/>
      <c r="P96" s="3"/>
      <c r="Q96" s="3"/>
      <c r="R96" s="3"/>
      <c r="S96" s="3"/>
      <c r="T96" s="3"/>
      <c r="U96" s="3"/>
      <c r="V96" s="3"/>
      <c r="W96" s="3"/>
      <c r="X96" s="3"/>
    </row>
    <row r="97" spans="1:24" ht="15.75" customHeight="1">
      <c r="A97" s="3"/>
      <c r="B97" s="3"/>
      <c r="C97" s="3"/>
      <c r="D97" s="3"/>
      <c r="E97" s="3"/>
      <c r="F97" s="3"/>
      <c r="G97" s="3"/>
      <c r="H97" s="3"/>
      <c r="I97" s="3"/>
      <c r="J97" s="3"/>
      <c r="K97" s="3"/>
      <c r="L97" s="3"/>
      <c r="M97" s="3"/>
      <c r="N97" s="3"/>
      <c r="O97" s="3"/>
      <c r="P97" s="3"/>
      <c r="Q97" s="3"/>
      <c r="R97" s="3"/>
      <c r="S97" s="3"/>
      <c r="T97" s="3"/>
      <c r="U97" s="3"/>
      <c r="V97" s="3"/>
      <c r="W97" s="3"/>
      <c r="X97" s="3"/>
    </row>
    <row r="98" spans="1:24" ht="15.75" customHeight="1">
      <c r="A98" s="3"/>
      <c r="B98" s="3"/>
      <c r="C98" s="3"/>
      <c r="D98" s="3"/>
      <c r="E98" s="3"/>
      <c r="F98" s="3"/>
      <c r="G98" s="3"/>
      <c r="H98" s="3"/>
      <c r="I98" s="3"/>
      <c r="J98" s="3"/>
      <c r="K98" s="3"/>
      <c r="L98" s="3"/>
      <c r="M98" s="3"/>
      <c r="N98" s="3"/>
      <c r="O98" s="3"/>
      <c r="P98" s="3"/>
      <c r="Q98" s="3"/>
      <c r="R98" s="3"/>
      <c r="S98" s="3"/>
      <c r="T98" s="3"/>
      <c r="U98" s="3"/>
      <c r="V98" s="3"/>
      <c r="W98" s="3"/>
      <c r="X98" s="3"/>
    </row>
    <row r="99" spans="1:24" ht="15.75" customHeight="1">
      <c r="A99" s="3"/>
      <c r="B99" s="3"/>
      <c r="C99" s="3"/>
      <c r="D99" s="3"/>
      <c r="E99" s="3"/>
      <c r="F99" s="3"/>
      <c r="G99" s="3"/>
      <c r="H99" s="3"/>
      <c r="I99" s="3"/>
      <c r="J99" s="3"/>
      <c r="K99" s="3"/>
      <c r="L99" s="3"/>
      <c r="M99" s="3"/>
      <c r="N99" s="3"/>
      <c r="O99" s="3"/>
      <c r="P99" s="3"/>
      <c r="Q99" s="3"/>
      <c r="R99" s="3"/>
      <c r="S99" s="3"/>
      <c r="T99" s="3"/>
      <c r="U99" s="3"/>
      <c r="V99" s="3"/>
      <c r="W99" s="3"/>
      <c r="X99" s="3"/>
    </row>
    <row r="100" spans="1:24" ht="15.7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row>
    <row r="101" spans="1:24" ht="15.7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row>
    <row r="102" spans="1:24" ht="15.7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row>
    <row r="103" spans="1:24" ht="15.7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row>
    <row r="104" spans="1:24" ht="15.7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row>
    <row r="105" spans="1:24" ht="15.7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row>
    <row r="106" spans="1:24" ht="15.7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row>
    <row r="107" spans="1:24" ht="15.7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row>
    <row r="108" spans="1:24" ht="15.7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row>
    <row r="109" spans="1:24" ht="15.7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row>
    <row r="110" spans="1:24" ht="15.7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row>
    <row r="111" spans="1:24" ht="15.7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row>
    <row r="112" spans="1:24" ht="15.7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row>
    <row r="113" spans="1:24" ht="15.7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row>
    <row r="114" spans="1:24" ht="15.7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row>
    <row r="115" spans="1:24" ht="15.7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row>
    <row r="116" spans="1:24" ht="15.7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row>
    <row r="117" spans="1:24" ht="15.7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row>
    <row r="118" spans="1:24" ht="15.7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row>
    <row r="119" spans="1:24" ht="15.7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row>
    <row r="120" spans="1:24" ht="15.7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row>
    <row r="121" spans="1:24" ht="15.7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row>
    <row r="122" spans="1:24" ht="15.7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row>
    <row r="123" spans="1:24" ht="15.7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row>
    <row r="124" spans="1:24" ht="15.7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row>
    <row r="125" spans="1:24" ht="15.7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row>
    <row r="126" spans="1:24" ht="15.7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row>
    <row r="127" spans="1:24" ht="15.7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row>
    <row r="128" spans="1:24" ht="15.7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row>
    <row r="129" spans="1:24" ht="15.7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row>
    <row r="130" spans="1:24" ht="15.7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row>
    <row r="131" spans="1:24" ht="15.7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row>
    <row r="132" spans="1:24" ht="15.7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row>
    <row r="133" spans="1:24" ht="15.7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row>
    <row r="134" spans="1:24" ht="15.7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row>
    <row r="135" spans="1:24" ht="15.7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row>
    <row r="136" spans="1:24" ht="15.7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row>
    <row r="137" spans="1:24" ht="15.7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row>
    <row r="138" spans="1:24" ht="15.7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row>
    <row r="139" spans="1:24" ht="15.7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row>
    <row r="140" spans="1:24" ht="15.7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row>
    <row r="141" spans="1:24" ht="15.7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row>
    <row r="142" spans="1:24" ht="15.7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row>
    <row r="143" spans="1:24" ht="15.7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row>
    <row r="144" spans="1:24" ht="15.7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row>
    <row r="145" spans="1:24" ht="15.7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row>
    <row r="146" spans="1:24" ht="15.7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row>
    <row r="147" spans="1:24" ht="15.7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row>
    <row r="148" spans="1:24" ht="15.7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row>
    <row r="149" spans="1:24" ht="15.7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row>
    <row r="150" spans="1:24" ht="15.7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row>
    <row r="151" spans="1:24" ht="15.7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row>
    <row r="152" spans="1:24" ht="15.7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row>
    <row r="153" spans="1:24" ht="15.7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row>
    <row r="154" spans="1:24" ht="15.7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row>
    <row r="155" spans="1:24" ht="15.7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row>
    <row r="156" spans="1:24" ht="15.7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row>
    <row r="157" spans="1:24" ht="15.7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row>
    <row r="158" spans="1:24" ht="15.7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row>
    <row r="159" spans="1:24" ht="15.7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row>
    <row r="160" spans="1:24" ht="15.7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row>
    <row r="161" spans="1:24" ht="15.7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row>
    <row r="162" spans="1:24" ht="15.7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row>
    <row r="163" spans="1:24" ht="15.7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row>
    <row r="164" spans="1:24" ht="15.7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row>
    <row r="165" spans="1:24" ht="15.7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row>
    <row r="166" spans="1:24" ht="15.7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row>
    <row r="167" spans="1:24" ht="15.7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row>
    <row r="168" spans="1:24" ht="15.7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row>
    <row r="169" spans="1:24" ht="15.7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row>
    <row r="170" spans="1:24" ht="15.7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row>
    <row r="171" spans="1:24" ht="15.7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row>
    <row r="172" spans="1:24" ht="15.7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row>
    <row r="173" spans="1:24" ht="15.7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row>
    <row r="174" spans="1:24" ht="15.7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row>
    <row r="175" spans="1:24" ht="15.7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row>
    <row r="176" spans="1:24" ht="15.7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row>
    <row r="177" spans="1:24" ht="15.7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row>
    <row r="178" spans="1:24" ht="15.7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row>
    <row r="179" spans="1:24" ht="15.7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row>
    <row r="180" spans="1:24" ht="15.7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row>
    <row r="181" spans="1:24" ht="15.7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row>
    <row r="182" spans="1:24" ht="15.7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row>
    <row r="183" spans="1:24" ht="15.7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row>
    <row r="184" spans="1:24" ht="15.7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row>
    <row r="185" spans="1:24" ht="15.7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row>
    <row r="186" spans="1:24" ht="15.7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row>
    <row r="187" spans="1:24" ht="15.7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row>
    <row r="188" spans="1:24" ht="15.7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row>
    <row r="189" spans="1:24" ht="15.7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row>
    <row r="190" spans="1:24" ht="15.7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row>
    <row r="191" spans="1:24" ht="15.7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row>
    <row r="192" spans="1:24" ht="15.7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row>
    <row r="193" spans="1:24" ht="15.7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row>
    <row r="194" spans="1:24" ht="15.7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row>
    <row r="195" spans="1:24" ht="15.7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row>
    <row r="196" spans="1:24" ht="15.7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row>
    <row r="197" spans="1:24" ht="15.7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row>
    <row r="198" spans="1:24" ht="15.7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row>
    <row r="199" spans="1:24" ht="15.7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row>
    <row r="200" spans="1:24" ht="15.7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row>
    <row r="201" spans="1:24" ht="15.7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row>
    <row r="202" spans="1:24" ht="15.7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row>
    <row r="203" spans="1:24" ht="15.7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row>
    <row r="204" spans="1:24" ht="15.7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row>
    <row r="205" spans="1:24" ht="15.7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row>
    <row r="206" spans="1:24" ht="15.7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row>
    <row r="207" spans="1:24" ht="15.7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row>
    <row r="208" spans="1:24" ht="15.7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row>
    <row r="209" spans="1:24" ht="15.7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row>
    <row r="210" spans="1:24" ht="15.7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row>
    <row r="211" spans="1:24" ht="15.7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row>
    <row r="212" spans="1:24" ht="15.7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row>
    <row r="213" spans="1:24" ht="15.7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row>
    <row r="214" spans="1:24" ht="15.7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row>
    <row r="215" spans="1:24" ht="15.7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row>
    <row r="216" spans="1:24" ht="15.7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row>
    <row r="217" spans="1:24" ht="15.7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row>
    <row r="218" spans="1:24" ht="15.7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row>
    <row r="219" spans="1:24" ht="15.7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row>
    <row r="220" spans="1:24" ht="15.7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row>
    <row r="221" spans="1:24" ht="15.75" customHeight="1"/>
    <row r="222" spans="1:24" ht="15.75" customHeight="1"/>
    <row r="223" spans="1:24" ht="15.75" customHeight="1"/>
    <row r="224" spans="1: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5" right="0.75" top="1" bottom="1" header="0" footer="0"/>
  <pageSetup paperSize="9" orientation="portrai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Y999"/>
  <sheetViews>
    <sheetView workbookViewId="0">
      <pane xSplit="1" ySplit="3" topLeftCell="B4" activePane="bottomRight" state="frozen"/>
      <selection pane="topRight" activeCell="B1" sqref="B1"/>
      <selection pane="bottomLeft" activeCell="A4" sqref="A4"/>
      <selection pane="bottomRight" activeCell="B4" sqref="B4"/>
    </sheetView>
  </sheetViews>
  <sheetFormatPr defaultColWidth="12.6640625" defaultRowHeight="15" customHeight="1"/>
  <cols>
    <col min="1" max="9" width="9" customWidth="1"/>
  </cols>
  <sheetData>
    <row r="1" spans="1:25" ht="21.75" customHeight="1">
      <c r="A1" s="1" t="s">
        <v>235</v>
      </c>
      <c r="B1" s="9"/>
      <c r="C1" s="9"/>
      <c r="D1" s="9"/>
      <c r="E1" s="9"/>
      <c r="F1" s="9"/>
      <c r="G1" s="9"/>
      <c r="H1" s="9"/>
      <c r="I1" s="9"/>
      <c r="J1" s="3"/>
      <c r="K1" s="3"/>
      <c r="L1" s="3"/>
      <c r="M1" s="3"/>
      <c r="N1" s="3"/>
      <c r="O1" s="3"/>
      <c r="P1" s="3"/>
      <c r="Q1" s="3"/>
      <c r="R1" s="3"/>
      <c r="S1" s="3"/>
      <c r="T1" s="3"/>
      <c r="U1" s="3"/>
      <c r="V1" s="3"/>
      <c r="W1" s="3"/>
      <c r="X1" s="3"/>
      <c r="Y1" s="3"/>
    </row>
    <row r="2" spans="1:25" ht="15.75" customHeight="1">
      <c r="A2" s="85"/>
      <c r="B2" s="9"/>
      <c r="C2" s="9"/>
      <c r="D2" s="9"/>
      <c r="E2" s="9"/>
      <c r="F2" s="9"/>
      <c r="G2" s="9"/>
      <c r="H2" s="9"/>
      <c r="I2" s="9"/>
      <c r="J2" s="3"/>
      <c r="K2" s="3"/>
      <c r="L2" s="3"/>
      <c r="M2" s="3"/>
      <c r="N2" s="3"/>
      <c r="O2" s="3"/>
      <c r="P2" s="3"/>
      <c r="Q2" s="3"/>
      <c r="R2" s="3"/>
      <c r="S2" s="3"/>
      <c r="T2" s="3"/>
      <c r="U2" s="3"/>
      <c r="V2" s="3"/>
      <c r="W2" s="3"/>
      <c r="X2" s="3"/>
      <c r="Y2" s="3"/>
    </row>
    <row r="3" spans="1:25" ht="24" customHeight="1">
      <c r="A3" s="9"/>
      <c r="B3" s="7" t="s">
        <v>236</v>
      </c>
      <c r="C3" s="7" t="s">
        <v>237</v>
      </c>
      <c r="D3" s="7" t="s">
        <v>238</v>
      </c>
      <c r="E3" s="7" t="s">
        <v>239</v>
      </c>
      <c r="F3" s="7" t="s">
        <v>240</v>
      </c>
      <c r="G3" s="9"/>
      <c r="H3" s="9"/>
      <c r="I3" s="9"/>
      <c r="J3" s="3"/>
      <c r="K3" s="3"/>
      <c r="L3" s="3"/>
      <c r="M3" s="3"/>
      <c r="N3" s="3"/>
      <c r="O3" s="3"/>
      <c r="P3" s="3"/>
      <c r="Q3" s="3"/>
      <c r="R3" s="3"/>
    </row>
    <row r="4" spans="1:25" ht="18" customHeight="1">
      <c r="A4" s="10">
        <v>2020</v>
      </c>
      <c r="B4" s="11">
        <v>1018</v>
      </c>
      <c r="C4" s="11">
        <v>72</v>
      </c>
      <c r="D4" s="11">
        <v>227</v>
      </c>
      <c r="E4" s="11">
        <v>518</v>
      </c>
      <c r="F4" s="11">
        <v>20693</v>
      </c>
      <c r="G4" s="86"/>
      <c r="H4" s="86"/>
      <c r="I4" s="86"/>
      <c r="J4" s="3"/>
      <c r="K4" s="3"/>
      <c r="L4" s="3"/>
      <c r="M4" s="3"/>
      <c r="N4" s="3"/>
      <c r="O4" s="3"/>
      <c r="P4" s="3"/>
      <c r="Q4" s="3"/>
      <c r="R4" s="3"/>
    </row>
    <row r="5" spans="1:25" ht="18" customHeight="1">
      <c r="A5" s="10">
        <v>2021</v>
      </c>
      <c r="B5" s="18">
        <v>1436</v>
      </c>
      <c r="C5" s="18">
        <v>165</v>
      </c>
      <c r="D5" s="18">
        <v>310</v>
      </c>
      <c r="E5" s="18">
        <v>693</v>
      </c>
      <c r="F5" s="18">
        <v>22227</v>
      </c>
      <c r="G5" s="86"/>
      <c r="H5" s="86"/>
      <c r="I5" s="86"/>
      <c r="J5" s="3"/>
      <c r="K5" s="3"/>
      <c r="L5" s="3"/>
      <c r="M5" s="3"/>
      <c r="N5" s="3"/>
      <c r="O5" s="3"/>
      <c r="P5" s="3"/>
      <c r="Q5" s="3"/>
      <c r="R5" s="3"/>
    </row>
    <row r="6" spans="1:25" ht="18" customHeight="1">
      <c r="A6" s="10">
        <v>2022</v>
      </c>
      <c r="B6" s="11">
        <v>2342</v>
      </c>
      <c r="C6" s="11">
        <v>372</v>
      </c>
      <c r="D6" s="11">
        <v>650</v>
      </c>
      <c r="E6" s="11">
        <v>877</v>
      </c>
      <c r="F6" s="11">
        <v>23007</v>
      </c>
      <c r="G6" s="86"/>
      <c r="H6" s="86"/>
      <c r="I6" s="86"/>
      <c r="J6" s="3"/>
      <c r="K6" s="3"/>
      <c r="L6" s="3"/>
      <c r="M6" s="3"/>
      <c r="N6" s="3"/>
      <c r="O6" s="3"/>
      <c r="P6" s="3"/>
      <c r="Q6" s="3"/>
      <c r="R6" s="3"/>
    </row>
    <row r="7" spans="1:25" ht="18" customHeight="1">
      <c r="A7" s="10">
        <v>2023</v>
      </c>
      <c r="B7" s="18">
        <v>1029</v>
      </c>
      <c r="C7" s="18">
        <v>10</v>
      </c>
      <c r="D7" s="18">
        <v>94</v>
      </c>
      <c r="E7" s="18">
        <v>624</v>
      </c>
      <c r="F7" s="18">
        <v>24884</v>
      </c>
      <c r="G7" s="86"/>
      <c r="H7" s="86"/>
      <c r="I7" s="86"/>
      <c r="J7" s="3"/>
      <c r="K7" s="3"/>
      <c r="L7" s="3"/>
      <c r="M7" s="3"/>
      <c r="N7" s="3"/>
      <c r="O7" s="3"/>
      <c r="P7" s="3"/>
      <c r="Q7" s="3"/>
      <c r="R7" s="3"/>
    </row>
    <row r="8" spans="1:25" ht="18" customHeight="1">
      <c r="A8" s="10">
        <v>2024</v>
      </c>
      <c r="B8" s="11">
        <v>1148</v>
      </c>
      <c r="C8" s="11">
        <v>11</v>
      </c>
      <c r="D8" s="11">
        <v>85</v>
      </c>
      <c r="E8" s="11">
        <v>729</v>
      </c>
      <c r="F8" s="11">
        <v>30098</v>
      </c>
      <c r="G8" s="86"/>
      <c r="H8" s="86"/>
      <c r="I8" s="86"/>
      <c r="J8" s="3"/>
      <c r="K8" s="3"/>
      <c r="L8" s="3"/>
      <c r="M8" s="3"/>
      <c r="N8" s="3"/>
      <c r="O8" s="3"/>
      <c r="P8" s="3"/>
      <c r="Q8" s="3"/>
      <c r="R8" s="3"/>
    </row>
    <row r="9" spans="1:25" ht="18" customHeight="1">
      <c r="A9" s="10">
        <v>2025</v>
      </c>
      <c r="B9" s="18">
        <v>1400</v>
      </c>
      <c r="C9" s="18">
        <v>13</v>
      </c>
      <c r="D9" s="18">
        <v>122</v>
      </c>
      <c r="E9" s="18">
        <v>898</v>
      </c>
      <c r="F9" s="18">
        <v>33790</v>
      </c>
      <c r="G9" s="87"/>
      <c r="H9" s="88"/>
      <c r="I9" s="87"/>
      <c r="J9" s="3"/>
      <c r="K9" s="3"/>
      <c r="L9" s="3"/>
      <c r="M9" s="3"/>
      <c r="N9" s="3"/>
      <c r="O9" s="3"/>
      <c r="P9" s="3"/>
      <c r="Q9" s="3"/>
      <c r="R9" s="3"/>
      <c r="S9" s="3"/>
      <c r="T9" s="3"/>
      <c r="U9" s="3"/>
      <c r="V9" s="3"/>
      <c r="W9" s="3"/>
      <c r="X9" s="3"/>
      <c r="Y9" s="3"/>
    </row>
    <row r="10" spans="1:25" ht="35.25" customHeight="1">
      <c r="A10" s="25" t="s">
        <v>31</v>
      </c>
      <c r="B10" s="16"/>
      <c r="C10" s="16"/>
      <c r="D10" s="16"/>
      <c r="E10" s="16"/>
      <c r="F10" s="16"/>
      <c r="G10" s="16"/>
      <c r="H10" s="16"/>
      <c r="I10" s="16"/>
      <c r="J10" s="3"/>
      <c r="K10" s="3"/>
      <c r="L10" s="3"/>
      <c r="M10" s="3"/>
      <c r="N10" s="3"/>
      <c r="O10" s="3"/>
      <c r="P10" s="3"/>
      <c r="Q10" s="3"/>
      <c r="R10" s="3"/>
      <c r="S10" s="3"/>
      <c r="T10" s="3"/>
      <c r="U10" s="3"/>
      <c r="V10" s="3"/>
      <c r="W10" s="3"/>
      <c r="X10" s="3"/>
      <c r="Y10" s="3"/>
    </row>
    <row r="11" spans="1:25" ht="15.75" customHeight="1">
      <c r="A11" s="9"/>
      <c r="B11" s="9"/>
      <c r="C11" s="9"/>
      <c r="D11" s="9"/>
      <c r="E11" s="9"/>
      <c r="F11" s="9"/>
      <c r="G11" s="9"/>
      <c r="H11" s="9"/>
      <c r="I11" s="9"/>
      <c r="J11" s="3"/>
      <c r="K11" s="3"/>
      <c r="L11" s="3"/>
      <c r="M11" s="3"/>
      <c r="N11" s="3"/>
      <c r="O11" s="3"/>
      <c r="P11" s="3"/>
      <c r="Q11" s="3"/>
      <c r="R11" s="3"/>
      <c r="S11" s="3"/>
      <c r="T11" s="3"/>
      <c r="U11" s="3"/>
      <c r="V11" s="3"/>
      <c r="W11" s="3"/>
      <c r="X11" s="3"/>
      <c r="Y11" s="3"/>
    </row>
    <row r="12" spans="1:25" ht="21.75" customHeight="1">
      <c r="A12" s="1" t="s">
        <v>241</v>
      </c>
      <c r="B12" s="9"/>
      <c r="C12" s="9"/>
      <c r="D12" s="9"/>
      <c r="E12" s="9"/>
      <c r="F12" s="9"/>
      <c r="G12" s="9"/>
      <c r="H12" s="9"/>
      <c r="I12" s="9"/>
      <c r="J12" s="3"/>
      <c r="K12" s="3"/>
      <c r="L12" s="3"/>
      <c r="M12" s="3"/>
      <c r="N12" s="3"/>
      <c r="O12" s="3"/>
      <c r="P12" s="3"/>
      <c r="Q12" s="3"/>
      <c r="R12" s="3"/>
      <c r="S12" s="3"/>
      <c r="T12" s="3"/>
      <c r="U12" s="3"/>
      <c r="V12" s="3"/>
      <c r="W12" s="3"/>
      <c r="X12" s="3"/>
      <c r="Y12" s="3"/>
    </row>
    <row r="13" spans="1:25" ht="22.5" customHeight="1">
      <c r="A13" s="9"/>
      <c r="B13" s="7" t="s">
        <v>236</v>
      </c>
      <c r="C13" s="7" t="s">
        <v>237</v>
      </c>
      <c r="D13" s="7" t="s">
        <v>238</v>
      </c>
      <c r="E13" s="7" t="s">
        <v>239</v>
      </c>
      <c r="F13" s="7" t="s">
        <v>240</v>
      </c>
      <c r="G13" s="9"/>
    </row>
    <row r="14" spans="1:25" ht="18" customHeight="1">
      <c r="A14" s="10">
        <v>2020</v>
      </c>
      <c r="B14" s="11">
        <v>251</v>
      </c>
      <c r="C14" s="11">
        <v>1</v>
      </c>
      <c r="D14" s="11">
        <v>23</v>
      </c>
      <c r="E14" s="11">
        <v>214</v>
      </c>
      <c r="F14" s="11">
        <v>6767</v>
      </c>
      <c r="G14" s="9"/>
    </row>
    <row r="15" spans="1:25" ht="18" customHeight="1">
      <c r="A15" s="10">
        <v>2021</v>
      </c>
      <c r="B15" s="18">
        <v>279</v>
      </c>
      <c r="C15" s="18">
        <v>1</v>
      </c>
      <c r="D15" s="18">
        <v>32</v>
      </c>
      <c r="E15" s="18">
        <v>235</v>
      </c>
      <c r="F15" s="18">
        <v>7073</v>
      </c>
      <c r="G15" s="86"/>
    </row>
    <row r="16" spans="1:25" ht="18" customHeight="1">
      <c r="A16" s="10">
        <v>2022</v>
      </c>
      <c r="B16" s="11">
        <v>243</v>
      </c>
      <c r="C16" s="11">
        <v>2</v>
      </c>
      <c r="D16" s="11">
        <v>24</v>
      </c>
      <c r="E16" s="11">
        <v>213</v>
      </c>
      <c r="F16" s="11">
        <v>7186</v>
      </c>
      <c r="G16" s="86"/>
    </row>
    <row r="17" spans="1:25" ht="18" customHeight="1">
      <c r="A17" s="10">
        <v>2023</v>
      </c>
      <c r="B17" s="18">
        <v>263</v>
      </c>
      <c r="C17" s="18">
        <v>1</v>
      </c>
      <c r="D17" s="18">
        <v>33</v>
      </c>
      <c r="E17" s="18">
        <v>218</v>
      </c>
      <c r="F17" s="18">
        <v>7186</v>
      </c>
      <c r="G17" s="86"/>
    </row>
    <row r="18" spans="1:25" ht="18" customHeight="1">
      <c r="A18" s="10">
        <v>2024</v>
      </c>
      <c r="B18" s="11">
        <v>236</v>
      </c>
      <c r="C18" s="11">
        <v>1</v>
      </c>
      <c r="D18" s="11">
        <v>24</v>
      </c>
      <c r="E18" s="11">
        <v>200</v>
      </c>
      <c r="F18" s="11">
        <v>5745</v>
      </c>
      <c r="G18" s="86"/>
    </row>
    <row r="19" spans="1:25" ht="18" customHeight="1">
      <c r="A19" s="10">
        <v>2025</v>
      </c>
      <c r="B19" s="18">
        <v>270</v>
      </c>
      <c r="C19" s="18">
        <v>2</v>
      </c>
      <c r="D19" s="18">
        <v>16</v>
      </c>
      <c r="E19" s="18">
        <v>220</v>
      </c>
      <c r="F19" s="18">
        <v>5697</v>
      </c>
      <c r="G19" s="86"/>
    </row>
    <row r="20" spans="1:25" ht="36.75" customHeight="1">
      <c r="A20" s="25" t="s">
        <v>31</v>
      </c>
      <c r="B20" s="16"/>
      <c r="C20" s="16"/>
      <c r="D20" s="16"/>
      <c r="E20" s="16"/>
      <c r="F20" s="16"/>
      <c r="G20" s="16"/>
      <c r="H20" s="16"/>
      <c r="I20" s="16"/>
      <c r="J20" s="3"/>
      <c r="K20" s="3"/>
      <c r="L20" s="3"/>
      <c r="M20" s="3"/>
      <c r="N20" s="3"/>
      <c r="O20" s="3"/>
      <c r="P20" s="3"/>
      <c r="Q20" s="3"/>
      <c r="R20" s="3"/>
      <c r="S20" s="3"/>
      <c r="T20" s="3"/>
      <c r="U20" s="3"/>
      <c r="V20" s="3"/>
      <c r="W20" s="3"/>
      <c r="X20" s="3"/>
      <c r="Y20" s="3"/>
    </row>
    <row r="21" spans="1:25" ht="15.75" customHeight="1">
      <c r="A21" s="16" t="s">
        <v>242</v>
      </c>
      <c r="B21" s="16"/>
      <c r="C21" s="16"/>
      <c r="D21" s="16"/>
      <c r="E21" s="16"/>
      <c r="F21" s="16"/>
      <c r="G21" s="16"/>
      <c r="H21" s="16"/>
      <c r="I21" s="16"/>
      <c r="J21" s="3"/>
      <c r="K21" s="3"/>
      <c r="L21" s="3"/>
      <c r="M21" s="3"/>
      <c r="N21" s="3"/>
      <c r="O21" s="3"/>
      <c r="P21" s="3"/>
      <c r="Q21" s="3"/>
      <c r="R21" s="3"/>
      <c r="S21" s="3"/>
      <c r="T21" s="3"/>
      <c r="U21" s="3"/>
      <c r="V21" s="3"/>
      <c r="W21" s="3"/>
      <c r="X21" s="3"/>
      <c r="Y21" s="3"/>
    </row>
    <row r="22" spans="1:25" ht="15.75" customHeight="1">
      <c r="A22" s="9"/>
      <c r="B22" s="9"/>
      <c r="C22" s="9"/>
      <c r="D22" s="9"/>
      <c r="E22" s="9"/>
      <c r="F22" s="9"/>
      <c r="G22" s="9"/>
      <c r="H22" s="9"/>
      <c r="I22" s="9"/>
      <c r="J22" s="3"/>
      <c r="K22" s="3"/>
      <c r="L22" s="3"/>
      <c r="M22" s="3"/>
      <c r="N22" s="3"/>
      <c r="O22" s="3"/>
      <c r="P22" s="3"/>
      <c r="Q22" s="3"/>
      <c r="R22" s="3"/>
      <c r="S22" s="3"/>
      <c r="T22" s="3"/>
      <c r="U22" s="3"/>
      <c r="V22" s="3"/>
      <c r="W22" s="3"/>
      <c r="X22" s="3"/>
      <c r="Y22" s="3"/>
    </row>
    <row r="23" spans="1:25" ht="21.75" customHeight="1">
      <c r="A23" s="1" t="s">
        <v>243</v>
      </c>
      <c r="B23" s="89"/>
      <c r="C23" s="89"/>
      <c r="D23" s="89"/>
      <c r="E23" s="89"/>
      <c r="F23" s="89"/>
      <c r="G23" s="89"/>
      <c r="H23" s="89"/>
      <c r="I23" s="89"/>
      <c r="J23" s="3"/>
      <c r="K23" s="3"/>
      <c r="L23" s="3"/>
      <c r="M23" s="3"/>
      <c r="N23" s="3"/>
      <c r="O23" s="3"/>
      <c r="P23" s="3"/>
      <c r="Q23" s="3"/>
      <c r="R23" s="3"/>
      <c r="S23" s="3"/>
      <c r="T23" s="3"/>
      <c r="U23" s="3"/>
      <c r="V23" s="3"/>
      <c r="W23" s="3"/>
      <c r="X23" s="3"/>
      <c r="Y23" s="3"/>
    </row>
    <row r="24" spans="1:25" ht="18" customHeight="1">
      <c r="A24" s="9"/>
      <c r="B24" s="110">
        <v>2022</v>
      </c>
      <c r="C24" s="111"/>
      <c r="D24" s="110">
        <v>2023</v>
      </c>
      <c r="E24" s="111"/>
      <c r="F24" s="110">
        <v>2024</v>
      </c>
      <c r="G24" s="111"/>
      <c r="H24" s="110">
        <v>2025</v>
      </c>
      <c r="I24" s="111"/>
      <c r="J24" s="140"/>
      <c r="K24" s="109"/>
      <c r="L24" s="140"/>
      <c r="M24" s="109"/>
      <c r="N24" s="3"/>
      <c r="O24" s="3"/>
      <c r="P24" s="3"/>
      <c r="Q24" s="3"/>
      <c r="R24" s="3"/>
      <c r="S24" s="3"/>
      <c r="T24" s="3"/>
      <c r="U24" s="3"/>
      <c r="V24" s="3"/>
      <c r="W24" s="3"/>
      <c r="X24" s="3"/>
      <c r="Y24" s="3"/>
    </row>
    <row r="25" spans="1:25" ht="18" customHeight="1">
      <c r="A25" s="9"/>
      <c r="B25" s="8" t="s">
        <v>10</v>
      </c>
      <c r="C25" s="8" t="s">
        <v>163</v>
      </c>
      <c r="D25" s="8" t="s">
        <v>10</v>
      </c>
      <c r="E25" s="8" t="s">
        <v>163</v>
      </c>
      <c r="F25" s="8" t="s">
        <v>10</v>
      </c>
      <c r="G25" s="8" t="s">
        <v>163</v>
      </c>
      <c r="H25" s="8" t="s">
        <v>10</v>
      </c>
      <c r="I25" s="8" t="s">
        <v>163</v>
      </c>
      <c r="J25" s="3"/>
      <c r="K25" s="3"/>
      <c r="L25" s="3"/>
      <c r="M25" s="3"/>
      <c r="N25" s="3"/>
      <c r="O25" s="3"/>
      <c r="P25" s="3"/>
      <c r="Q25" s="3"/>
      <c r="R25" s="3"/>
      <c r="S25" s="3"/>
      <c r="T25" s="3"/>
      <c r="U25" s="3"/>
      <c r="V25" s="3"/>
      <c r="W25" s="3"/>
      <c r="X25" s="3"/>
      <c r="Y25" s="3"/>
    </row>
    <row r="26" spans="1:25" ht="18" customHeight="1">
      <c r="A26" s="10" t="s">
        <v>244</v>
      </c>
      <c r="B26" s="11">
        <v>100</v>
      </c>
      <c r="C26" s="13">
        <f t="shared" ref="C26:C29" si="0">B26/$B$29</f>
        <v>9.3457943925233641E-2</v>
      </c>
      <c r="D26" s="11" t="s">
        <v>102</v>
      </c>
      <c r="E26" s="13" t="s">
        <v>102</v>
      </c>
      <c r="F26" s="11" t="s">
        <v>102</v>
      </c>
      <c r="G26" s="13" t="s">
        <v>102</v>
      </c>
      <c r="H26" s="11">
        <v>132</v>
      </c>
      <c r="I26" s="13">
        <f t="shared" ref="I26:I27" si="1">H26/$H$29</f>
        <v>0.50574712643678166</v>
      </c>
      <c r="J26" s="3"/>
      <c r="K26" s="3"/>
      <c r="L26" s="3"/>
      <c r="M26" s="3"/>
      <c r="N26" s="3"/>
      <c r="O26" s="3"/>
      <c r="P26" s="3"/>
      <c r="Q26" s="3"/>
      <c r="R26" s="3"/>
      <c r="S26" s="3"/>
      <c r="T26" s="3"/>
      <c r="U26" s="3"/>
      <c r="V26" s="3"/>
      <c r="W26" s="3"/>
      <c r="X26" s="3"/>
      <c r="Y26" s="3"/>
    </row>
    <row r="27" spans="1:25" ht="18" customHeight="1">
      <c r="A27" s="10" t="s">
        <v>245</v>
      </c>
      <c r="B27" s="18">
        <v>46</v>
      </c>
      <c r="C27" s="20">
        <f t="shared" si="0"/>
        <v>4.2990654205607479E-2</v>
      </c>
      <c r="D27" s="18">
        <v>72</v>
      </c>
      <c r="E27" s="20">
        <f>D27/$D$29</f>
        <v>1</v>
      </c>
      <c r="F27" s="18">
        <v>100</v>
      </c>
      <c r="G27" s="20">
        <f>F27/$F$29</f>
        <v>1</v>
      </c>
      <c r="H27" s="18">
        <v>129</v>
      </c>
      <c r="I27" s="13">
        <f t="shared" si="1"/>
        <v>0.4942528735632184</v>
      </c>
      <c r="J27" s="3"/>
      <c r="K27" s="3"/>
      <c r="L27" s="3"/>
      <c r="M27" s="3"/>
      <c r="N27" s="3"/>
      <c r="O27" s="3"/>
      <c r="P27" s="3"/>
      <c r="Q27" s="3"/>
      <c r="R27" s="3"/>
      <c r="S27" s="3"/>
      <c r="T27" s="3"/>
      <c r="U27" s="3"/>
      <c r="V27" s="3"/>
      <c r="W27" s="3"/>
      <c r="X27" s="3"/>
      <c r="Y27" s="3"/>
    </row>
    <row r="28" spans="1:25" ht="18" customHeight="1">
      <c r="A28" s="10" t="s">
        <v>246</v>
      </c>
      <c r="B28" s="11">
        <v>924</v>
      </c>
      <c r="C28" s="13">
        <f t="shared" si="0"/>
        <v>0.86355140186915891</v>
      </c>
      <c r="D28" s="11" t="s">
        <v>102</v>
      </c>
      <c r="E28" s="13" t="s">
        <v>102</v>
      </c>
      <c r="F28" s="11" t="s">
        <v>102</v>
      </c>
      <c r="G28" s="13" t="s">
        <v>102</v>
      </c>
      <c r="H28" s="11" t="s">
        <v>102</v>
      </c>
      <c r="I28" s="13" t="s">
        <v>102</v>
      </c>
      <c r="J28" s="3"/>
      <c r="K28" s="3"/>
      <c r="L28" s="3"/>
      <c r="M28" s="3"/>
      <c r="N28" s="3"/>
      <c r="O28" s="3"/>
      <c r="P28" s="3"/>
      <c r="Q28" s="3"/>
      <c r="R28" s="3"/>
      <c r="S28" s="3"/>
      <c r="T28" s="3"/>
      <c r="U28" s="3"/>
      <c r="V28" s="3"/>
      <c r="W28" s="3"/>
      <c r="X28" s="3"/>
      <c r="Y28" s="3"/>
    </row>
    <row r="29" spans="1:25" ht="18" customHeight="1">
      <c r="A29" s="10" t="s">
        <v>77</v>
      </c>
      <c r="B29" s="18">
        <f>SUM(B26:B28)</f>
        <v>1070</v>
      </c>
      <c r="C29" s="20">
        <f t="shared" si="0"/>
        <v>1</v>
      </c>
      <c r="D29" s="18">
        <f>SUM(D26:D28)</f>
        <v>72</v>
      </c>
      <c r="E29" s="20">
        <f>D29/$D$29</f>
        <v>1</v>
      </c>
      <c r="F29" s="18">
        <f>SUM(F26:F28)</f>
        <v>100</v>
      </c>
      <c r="G29" s="20">
        <f>F29/$B$29</f>
        <v>9.3457943925233641E-2</v>
      </c>
      <c r="H29" s="18">
        <f>SUM(H26:H28)</f>
        <v>261</v>
      </c>
      <c r="I29" s="13">
        <f>H29/$H$29</f>
        <v>1</v>
      </c>
      <c r="J29" s="3"/>
      <c r="K29" s="3"/>
      <c r="L29" s="3"/>
      <c r="M29" s="3"/>
      <c r="N29" s="3"/>
      <c r="O29" s="3"/>
      <c r="P29" s="3"/>
      <c r="Q29" s="3"/>
      <c r="R29" s="3"/>
      <c r="S29" s="3"/>
      <c r="T29" s="3"/>
      <c r="U29" s="3"/>
      <c r="V29" s="3"/>
      <c r="W29" s="3"/>
      <c r="X29" s="3"/>
      <c r="Y29" s="3"/>
    </row>
    <row r="30" spans="1:25" ht="15.75" customHeight="1">
      <c r="A30" s="25" t="s">
        <v>247</v>
      </c>
      <c r="B30" s="16"/>
      <c r="C30" s="90"/>
      <c r="D30" s="16"/>
      <c r="E30" s="16"/>
      <c r="F30" s="16"/>
      <c r="G30" s="16"/>
      <c r="H30" s="16"/>
      <c r="I30" s="16"/>
      <c r="J30" s="3"/>
      <c r="K30" s="3"/>
      <c r="L30" s="3"/>
      <c r="M30" s="3"/>
      <c r="N30" s="3"/>
      <c r="O30" s="3"/>
      <c r="P30" s="3"/>
      <c r="Q30" s="3"/>
      <c r="R30" s="3"/>
      <c r="S30" s="3"/>
      <c r="T30" s="3"/>
      <c r="U30" s="3"/>
      <c r="V30" s="3"/>
      <c r="W30" s="3"/>
      <c r="X30" s="3"/>
      <c r="Y30" s="3"/>
    </row>
    <row r="31" spans="1:25" ht="15.75" customHeight="1">
      <c r="A31" s="3"/>
      <c r="B31" s="3"/>
      <c r="C31" s="3"/>
      <c r="D31" s="3"/>
      <c r="E31" s="3"/>
      <c r="F31" s="3"/>
      <c r="G31" s="3"/>
      <c r="H31" s="3"/>
      <c r="I31" s="3"/>
      <c r="J31" s="3"/>
      <c r="K31" s="3"/>
      <c r="L31" s="3"/>
      <c r="M31" s="3"/>
      <c r="N31" s="3"/>
      <c r="O31" s="3"/>
      <c r="P31" s="3"/>
      <c r="Q31" s="3"/>
      <c r="R31" s="3"/>
      <c r="S31" s="3"/>
      <c r="T31" s="3"/>
      <c r="U31" s="3"/>
      <c r="V31" s="3"/>
      <c r="W31" s="3"/>
      <c r="X31" s="3"/>
      <c r="Y31" s="3"/>
    </row>
    <row r="32" spans="1:25" ht="15.75" customHeight="1">
      <c r="A32" s="3"/>
      <c r="B32" s="3"/>
      <c r="C32" s="3"/>
      <c r="D32" s="3"/>
      <c r="E32" s="3"/>
      <c r="F32" s="3"/>
      <c r="G32" s="3"/>
      <c r="H32" s="3"/>
      <c r="I32" s="3"/>
      <c r="J32" s="3"/>
      <c r="K32" s="3"/>
      <c r="L32" s="3"/>
      <c r="M32" s="3"/>
      <c r="N32" s="3"/>
      <c r="O32" s="3"/>
      <c r="P32" s="3"/>
      <c r="Q32" s="3"/>
      <c r="R32" s="3"/>
      <c r="S32" s="3"/>
      <c r="T32" s="3"/>
      <c r="U32" s="3"/>
      <c r="V32" s="3"/>
      <c r="W32" s="3"/>
      <c r="X32" s="3"/>
      <c r="Y32" s="3"/>
    </row>
    <row r="33" spans="1:25" ht="15.75" customHeight="1">
      <c r="A33" s="3"/>
      <c r="B33" s="3"/>
      <c r="C33" s="3"/>
      <c r="D33" s="3"/>
      <c r="E33" s="3"/>
      <c r="F33" s="3"/>
      <c r="G33" s="3"/>
      <c r="H33" s="3"/>
      <c r="I33" s="3"/>
      <c r="J33" s="3"/>
      <c r="K33" s="3"/>
      <c r="L33" s="3"/>
      <c r="M33" s="3"/>
      <c r="N33" s="3"/>
      <c r="O33" s="3"/>
      <c r="P33" s="3"/>
      <c r="Q33" s="3"/>
      <c r="R33" s="3"/>
      <c r="S33" s="3"/>
      <c r="T33" s="3"/>
      <c r="U33" s="3"/>
      <c r="V33" s="3"/>
      <c r="W33" s="3"/>
      <c r="X33" s="3"/>
      <c r="Y33" s="3"/>
    </row>
    <row r="34" spans="1:25" ht="15.75" customHeight="1">
      <c r="A34" s="3"/>
      <c r="B34" s="3"/>
      <c r="C34" s="3"/>
      <c r="D34" s="3"/>
      <c r="E34" s="3"/>
      <c r="F34" s="3"/>
      <c r="G34" s="3"/>
      <c r="H34" s="3"/>
      <c r="I34" s="3"/>
      <c r="J34" s="3"/>
      <c r="K34" s="3"/>
      <c r="L34" s="3"/>
      <c r="M34" s="3"/>
      <c r="N34" s="3"/>
      <c r="O34" s="3"/>
      <c r="P34" s="3"/>
      <c r="Q34" s="3"/>
      <c r="R34" s="3"/>
      <c r="S34" s="3"/>
      <c r="T34" s="3"/>
      <c r="U34" s="3"/>
      <c r="V34" s="3"/>
      <c r="W34" s="3"/>
      <c r="X34" s="3"/>
      <c r="Y34" s="3"/>
    </row>
    <row r="35" spans="1:25" ht="15.75" customHeight="1">
      <c r="A35" s="3"/>
      <c r="B35" s="3"/>
      <c r="C35" s="3"/>
      <c r="D35" s="3"/>
      <c r="E35" s="3"/>
      <c r="F35" s="3"/>
      <c r="G35" s="3"/>
      <c r="H35" s="3"/>
      <c r="I35" s="3"/>
      <c r="J35" s="3"/>
      <c r="K35" s="3"/>
      <c r="L35" s="3"/>
      <c r="M35" s="3"/>
      <c r="N35" s="3"/>
      <c r="O35" s="3"/>
      <c r="P35" s="3"/>
      <c r="Q35" s="3"/>
      <c r="R35" s="3"/>
      <c r="S35" s="3"/>
      <c r="T35" s="3"/>
      <c r="U35" s="3"/>
      <c r="V35" s="3"/>
      <c r="W35" s="3"/>
      <c r="X35" s="3"/>
      <c r="Y35" s="3"/>
    </row>
    <row r="36" spans="1:25" ht="15.75" customHeight="1">
      <c r="A36" s="3"/>
      <c r="B36" s="3"/>
      <c r="C36" s="3"/>
      <c r="D36" s="3"/>
      <c r="E36" s="3"/>
      <c r="F36" s="3"/>
      <c r="G36" s="3"/>
      <c r="H36" s="3"/>
      <c r="I36" s="3"/>
      <c r="J36" s="3"/>
      <c r="K36" s="3"/>
      <c r="L36" s="3"/>
      <c r="M36" s="3"/>
      <c r="N36" s="3"/>
      <c r="O36" s="3"/>
      <c r="P36" s="3"/>
      <c r="Q36" s="3"/>
      <c r="R36" s="3"/>
      <c r="S36" s="3"/>
      <c r="T36" s="3"/>
      <c r="U36" s="3"/>
      <c r="V36" s="3"/>
      <c r="W36" s="3"/>
      <c r="X36" s="3"/>
      <c r="Y36" s="3"/>
    </row>
    <row r="37" spans="1:25" ht="15.75" customHeight="1">
      <c r="A37" s="3"/>
      <c r="B37" s="3"/>
      <c r="C37" s="3"/>
      <c r="D37" s="3"/>
      <c r="E37" s="3"/>
      <c r="F37" s="3"/>
      <c r="G37" s="3"/>
      <c r="H37" s="3"/>
      <c r="I37" s="3"/>
      <c r="J37" s="3"/>
      <c r="K37" s="3"/>
      <c r="L37" s="3"/>
      <c r="M37" s="3"/>
      <c r="N37" s="3"/>
      <c r="O37" s="3"/>
      <c r="P37" s="3"/>
      <c r="Q37" s="3"/>
      <c r="R37" s="3"/>
      <c r="S37" s="3"/>
      <c r="T37" s="3"/>
      <c r="U37" s="3"/>
      <c r="V37" s="3"/>
      <c r="W37" s="3"/>
      <c r="X37" s="3"/>
      <c r="Y37" s="3"/>
    </row>
    <row r="38" spans="1:25" ht="15.75" customHeight="1">
      <c r="A38" s="3"/>
      <c r="B38" s="3"/>
      <c r="C38" s="3"/>
      <c r="D38" s="3"/>
      <c r="E38" s="3"/>
      <c r="F38" s="3"/>
      <c r="G38" s="3"/>
      <c r="H38" s="3"/>
      <c r="I38" s="3"/>
      <c r="J38" s="3"/>
      <c r="K38" s="3"/>
      <c r="L38" s="3"/>
      <c r="M38" s="3"/>
      <c r="N38" s="3"/>
      <c r="O38" s="3"/>
      <c r="P38" s="3"/>
      <c r="Q38" s="3"/>
      <c r="R38" s="3"/>
      <c r="S38" s="3"/>
      <c r="T38" s="3"/>
      <c r="U38" s="3"/>
      <c r="V38" s="3"/>
      <c r="W38" s="3"/>
      <c r="X38" s="3"/>
      <c r="Y38" s="3"/>
    </row>
    <row r="39" spans="1:25" ht="15.75" customHeight="1">
      <c r="A39" s="3"/>
      <c r="B39" s="3"/>
      <c r="C39" s="3"/>
      <c r="D39" s="3"/>
      <c r="E39" s="3"/>
      <c r="F39" s="3"/>
      <c r="G39" s="3"/>
      <c r="H39" s="3"/>
      <c r="I39" s="3"/>
      <c r="J39" s="3"/>
      <c r="K39" s="3"/>
      <c r="L39" s="3"/>
      <c r="M39" s="3"/>
      <c r="N39" s="3"/>
      <c r="O39" s="3"/>
      <c r="P39" s="3"/>
      <c r="Q39" s="3"/>
      <c r="R39" s="3"/>
      <c r="S39" s="3"/>
      <c r="T39" s="3"/>
      <c r="U39" s="3"/>
      <c r="V39" s="3"/>
      <c r="W39" s="3"/>
      <c r="X39" s="3"/>
      <c r="Y39" s="3"/>
    </row>
    <row r="40" spans="1:25" ht="15.75" customHeight="1">
      <c r="A40" s="3"/>
      <c r="B40" s="3"/>
      <c r="C40" s="3"/>
      <c r="D40" s="3"/>
      <c r="E40" s="3"/>
      <c r="F40" s="3"/>
      <c r="G40" s="3"/>
      <c r="H40" s="3"/>
      <c r="I40" s="3"/>
      <c r="J40" s="3"/>
      <c r="K40" s="3"/>
      <c r="L40" s="3"/>
      <c r="M40" s="3"/>
      <c r="N40" s="3"/>
      <c r="O40" s="3"/>
      <c r="P40" s="3"/>
      <c r="Q40" s="3"/>
      <c r="R40" s="3"/>
      <c r="S40" s="3"/>
      <c r="T40" s="3"/>
      <c r="U40" s="3"/>
      <c r="V40" s="3"/>
      <c r="W40" s="3"/>
      <c r="X40" s="3"/>
      <c r="Y40" s="3"/>
    </row>
    <row r="41" spans="1:25" ht="15.75" customHeight="1">
      <c r="A41" s="3"/>
      <c r="B41" s="3"/>
      <c r="C41" s="3"/>
      <c r="D41" s="3"/>
      <c r="E41" s="3"/>
      <c r="F41" s="3"/>
      <c r="G41" s="3"/>
      <c r="H41" s="3"/>
      <c r="I41" s="3"/>
      <c r="J41" s="3"/>
      <c r="K41" s="3"/>
      <c r="L41" s="3"/>
      <c r="M41" s="3"/>
      <c r="N41" s="3"/>
      <c r="O41" s="3"/>
      <c r="P41" s="3"/>
      <c r="Q41" s="3"/>
      <c r="R41" s="3"/>
      <c r="S41" s="3"/>
      <c r="T41" s="3"/>
      <c r="U41" s="3"/>
      <c r="V41" s="3"/>
      <c r="W41" s="3"/>
      <c r="X41" s="3"/>
      <c r="Y41" s="3"/>
    </row>
    <row r="42" spans="1:25" ht="15.75" customHeight="1">
      <c r="A42" s="3"/>
      <c r="B42" s="3"/>
      <c r="C42" s="3"/>
      <c r="D42" s="3"/>
      <c r="E42" s="3"/>
      <c r="F42" s="3"/>
      <c r="G42" s="3"/>
      <c r="H42" s="3"/>
      <c r="I42" s="3"/>
      <c r="J42" s="3"/>
      <c r="K42" s="3"/>
      <c r="L42" s="3"/>
      <c r="M42" s="3"/>
      <c r="N42" s="3"/>
      <c r="O42" s="3"/>
      <c r="P42" s="3"/>
      <c r="Q42" s="3"/>
      <c r="R42" s="3"/>
      <c r="S42" s="3"/>
      <c r="T42" s="3"/>
      <c r="U42" s="3"/>
      <c r="V42" s="3"/>
      <c r="W42" s="3"/>
      <c r="X42" s="3"/>
      <c r="Y42" s="3"/>
    </row>
    <row r="43" spans="1:25" ht="15.75" customHeight="1">
      <c r="A43" s="3"/>
      <c r="B43" s="3"/>
      <c r="C43" s="3"/>
      <c r="D43" s="3"/>
      <c r="E43" s="3"/>
      <c r="F43" s="3"/>
      <c r="G43" s="3"/>
      <c r="H43" s="3"/>
      <c r="I43" s="3"/>
      <c r="J43" s="3"/>
      <c r="K43" s="3"/>
      <c r="L43" s="3"/>
      <c r="M43" s="3"/>
      <c r="N43" s="3"/>
      <c r="O43" s="3"/>
      <c r="P43" s="3"/>
      <c r="Q43" s="3"/>
      <c r="R43" s="3"/>
      <c r="S43" s="3"/>
      <c r="T43" s="3"/>
      <c r="U43" s="3"/>
      <c r="V43" s="3"/>
      <c r="W43" s="3"/>
      <c r="X43" s="3"/>
      <c r="Y43" s="3"/>
    </row>
    <row r="44" spans="1:25" ht="15.75" customHeight="1">
      <c r="A44" s="3"/>
      <c r="B44" s="3"/>
      <c r="C44" s="3"/>
      <c r="D44" s="3"/>
      <c r="E44" s="3"/>
      <c r="F44" s="3"/>
      <c r="G44" s="3"/>
      <c r="H44" s="3"/>
      <c r="I44" s="3"/>
      <c r="J44" s="3"/>
      <c r="K44" s="3"/>
      <c r="L44" s="3"/>
      <c r="M44" s="3"/>
      <c r="N44" s="3"/>
      <c r="O44" s="3"/>
      <c r="P44" s="3"/>
      <c r="Q44" s="3"/>
      <c r="R44" s="3"/>
      <c r="S44" s="3"/>
      <c r="T44" s="3"/>
      <c r="U44" s="3"/>
      <c r="V44" s="3"/>
      <c r="W44" s="3"/>
      <c r="X44" s="3"/>
      <c r="Y44" s="3"/>
    </row>
    <row r="45" spans="1:25" ht="15.75" customHeight="1">
      <c r="A45" s="3"/>
      <c r="B45" s="3"/>
      <c r="C45" s="3"/>
      <c r="D45" s="3"/>
      <c r="E45" s="3"/>
      <c r="F45" s="3"/>
      <c r="G45" s="3"/>
      <c r="H45" s="3"/>
      <c r="I45" s="3"/>
      <c r="J45" s="3"/>
      <c r="K45" s="3"/>
      <c r="L45" s="3"/>
      <c r="M45" s="3"/>
      <c r="N45" s="3"/>
      <c r="O45" s="3"/>
      <c r="P45" s="3"/>
      <c r="Q45" s="3"/>
      <c r="R45" s="3"/>
      <c r="S45" s="3"/>
      <c r="T45" s="3"/>
      <c r="U45" s="3"/>
      <c r="V45" s="3"/>
      <c r="W45" s="3"/>
      <c r="X45" s="3"/>
      <c r="Y45" s="3"/>
    </row>
    <row r="46" spans="1:25" ht="15.75" customHeight="1">
      <c r="A46" s="3"/>
      <c r="B46" s="3"/>
      <c r="C46" s="3"/>
      <c r="D46" s="3"/>
      <c r="E46" s="3"/>
      <c r="F46" s="3"/>
      <c r="G46" s="3"/>
      <c r="H46" s="3"/>
      <c r="I46" s="3"/>
      <c r="J46" s="3"/>
      <c r="K46" s="3"/>
      <c r="L46" s="3"/>
      <c r="M46" s="3"/>
      <c r="N46" s="3"/>
      <c r="O46" s="3"/>
      <c r="P46" s="3"/>
      <c r="Q46" s="3"/>
      <c r="R46" s="3"/>
      <c r="S46" s="3"/>
      <c r="T46" s="3"/>
      <c r="U46" s="3"/>
      <c r="V46" s="3"/>
      <c r="W46" s="3"/>
      <c r="X46" s="3"/>
      <c r="Y46" s="3"/>
    </row>
    <row r="47" spans="1:25" ht="15.75" customHeight="1">
      <c r="A47" s="3"/>
      <c r="B47" s="3"/>
      <c r="C47" s="3"/>
      <c r="D47" s="3"/>
      <c r="E47" s="3"/>
      <c r="F47" s="3"/>
      <c r="G47" s="3"/>
      <c r="H47" s="3"/>
      <c r="I47" s="3"/>
      <c r="J47" s="3"/>
      <c r="K47" s="3"/>
      <c r="L47" s="3"/>
      <c r="M47" s="3"/>
      <c r="N47" s="3"/>
      <c r="O47" s="3"/>
      <c r="P47" s="3"/>
      <c r="Q47" s="3"/>
      <c r="R47" s="3"/>
      <c r="S47" s="3"/>
      <c r="T47" s="3"/>
      <c r="U47" s="3"/>
      <c r="V47" s="3"/>
      <c r="W47" s="3"/>
      <c r="X47" s="3"/>
      <c r="Y47" s="3"/>
    </row>
    <row r="48" spans="1:25" ht="15.75" customHeight="1">
      <c r="A48" s="3"/>
      <c r="B48" s="3"/>
      <c r="C48" s="3"/>
      <c r="D48" s="3"/>
      <c r="E48" s="3"/>
      <c r="F48" s="3"/>
      <c r="G48" s="3"/>
      <c r="H48" s="3"/>
      <c r="I48" s="3"/>
      <c r="J48" s="3"/>
      <c r="K48" s="3"/>
      <c r="L48" s="3"/>
      <c r="M48" s="3"/>
      <c r="N48" s="3"/>
      <c r="O48" s="3"/>
      <c r="P48" s="3"/>
      <c r="Q48" s="3"/>
      <c r="R48" s="3"/>
      <c r="S48" s="3"/>
      <c r="T48" s="3"/>
      <c r="U48" s="3"/>
      <c r="V48" s="3"/>
      <c r="W48" s="3"/>
      <c r="X48" s="3"/>
      <c r="Y48" s="3"/>
    </row>
    <row r="49" spans="1:25" ht="15.75" customHeight="1">
      <c r="A49" s="3"/>
      <c r="B49" s="3"/>
      <c r="C49" s="3"/>
      <c r="D49" s="3"/>
      <c r="E49" s="3"/>
      <c r="F49" s="3"/>
      <c r="G49" s="3"/>
      <c r="H49" s="3"/>
      <c r="I49" s="3"/>
      <c r="J49" s="3"/>
      <c r="K49" s="3"/>
      <c r="L49" s="3"/>
      <c r="M49" s="3"/>
      <c r="N49" s="3"/>
      <c r="O49" s="3"/>
      <c r="P49" s="3"/>
      <c r="Q49" s="3"/>
      <c r="R49" s="3"/>
      <c r="S49" s="3"/>
      <c r="T49" s="3"/>
      <c r="U49" s="3"/>
      <c r="V49" s="3"/>
      <c r="W49" s="3"/>
      <c r="X49" s="3"/>
      <c r="Y49" s="3"/>
    </row>
    <row r="50" spans="1:25" ht="15.75" customHeight="1">
      <c r="A50" s="3"/>
      <c r="B50" s="3"/>
      <c r="C50" s="3"/>
      <c r="D50" s="3"/>
      <c r="E50" s="3"/>
      <c r="F50" s="3"/>
      <c r="G50" s="3"/>
      <c r="H50" s="3"/>
      <c r="I50" s="3"/>
      <c r="J50" s="3"/>
      <c r="K50" s="3"/>
      <c r="L50" s="3"/>
      <c r="M50" s="3"/>
      <c r="N50" s="3"/>
      <c r="O50" s="3"/>
      <c r="P50" s="3"/>
      <c r="Q50" s="3"/>
      <c r="R50" s="3"/>
      <c r="S50" s="3"/>
      <c r="T50" s="3"/>
      <c r="U50" s="3"/>
      <c r="V50" s="3"/>
      <c r="W50" s="3"/>
      <c r="X50" s="3"/>
      <c r="Y50" s="3"/>
    </row>
    <row r="51" spans="1:25" ht="15.75" customHeight="1">
      <c r="A51" s="3"/>
      <c r="B51" s="3"/>
      <c r="C51" s="3"/>
      <c r="D51" s="3"/>
      <c r="E51" s="3"/>
      <c r="F51" s="3"/>
      <c r="G51" s="3"/>
      <c r="H51" s="3"/>
      <c r="I51" s="3"/>
      <c r="J51" s="3"/>
      <c r="K51" s="3"/>
      <c r="L51" s="3"/>
      <c r="M51" s="3"/>
      <c r="N51" s="3"/>
      <c r="O51" s="3"/>
      <c r="P51" s="3"/>
      <c r="Q51" s="3"/>
      <c r="R51" s="3"/>
      <c r="S51" s="3"/>
      <c r="T51" s="3"/>
      <c r="U51" s="3"/>
      <c r="V51" s="3"/>
      <c r="W51" s="3"/>
      <c r="X51" s="3"/>
      <c r="Y51" s="3"/>
    </row>
    <row r="52" spans="1:25" ht="15.75" customHeight="1">
      <c r="A52" s="3"/>
      <c r="B52" s="3"/>
      <c r="C52" s="3"/>
      <c r="D52" s="3"/>
      <c r="E52" s="3"/>
      <c r="F52" s="3"/>
      <c r="G52" s="3"/>
      <c r="H52" s="3"/>
      <c r="I52" s="3"/>
      <c r="J52" s="3"/>
      <c r="K52" s="3"/>
      <c r="L52" s="3"/>
      <c r="M52" s="3"/>
      <c r="N52" s="3"/>
      <c r="O52" s="3"/>
      <c r="P52" s="3"/>
      <c r="Q52" s="3"/>
      <c r="R52" s="3"/>
      <c r="S52" s="3"/>
      <c r="T52" s="3"/>
      <c r="U52" s="3"/>
      <c r="V52" s="3"/>
      <c r="W52" s="3"/>
      <c r="X52" s="3"/>
      <c r="Y52" s="3"/>
    </row>
    <row r="53" spans="1:25" ht="15.75" customHeight="1">
      <c r="A53" s="3"/>
      <c r="B53" s="3"/>
      <c r="C53" s="3"/>
      <c r="D53" s="3"/>
      <c r="E53" s="3"/>
      <c r="F53" s="3"/>
      <c r="G53" s="3"/>
      <c r="H53" s="3"/>
      <c r="I53" s="3"/>
      <c r="J53" s="3"/>
      <c r="K53" s="3"/>
      <c r="L53" s="3"/>
      <c r="M53" s="3"/>
      <c r="N53" s="3"/>
      <c r="O53" s="3"/>
      <c r="P53" s="3"/>
      <c r="Q53" s="3"/>
      <c r="R53" s="3"/>
      <c r="S53" s="3"/>
      <c r="T53" s="3"/>
      <c r="U53" s="3"/>
      <c r="V53" s="3"/>
      <c r="W53" s="3"/>
      <c r="X53" s="3"/>
      <c r="Y53" s="3"/>
    </row>
    <row r="54" spans="1:25" ht="15.75" customHeight="1">
      <c r="A54" s="3"/>
      <c r="B54" s="3"/>
      <c r="C54" s="3"/>
      <c r="D54" s="3"/>
      <c r="E54" s="3"/>
      <c r="F54" s="3"/>
      <c r="G54" s="3"/>
      <c r="H54" s="3"/>
      <c r="I54" s="3"/>
      <c r="J54" s="3"/>
      <c r="K54" s="3"/>
      <c r="L54" s="3"/>
      <c r="M54" s="3"/>
      <c r="N54" s="3"/>
      <c r="O54" s="3"/>
      <c r="P54" s="3"/>
      <c r="Q54" s="3"/>
      <c r="R54" s="3"/>
      <c r="S54" s="3"/>
      <c r="T54" s="3"/>
      <c r="U54" s="3"/>
      <c r="V54" s="3"/>
      <c r="W54" s="3"/>
      <c r="X54" s="3"/>
      <c r="Y54" s="3"/>
    </row>
    <row r="55" spans="1:25" ht="15.75" customHeight="1">
      <c r="A55" s="3"/>
      <c r="B55" s="3"/>
      <c r="C55" s="3"/>
      <c r="D55" s="3"/>
      <c r="E55" s="3"/>
      <c r="F55" s="3"/>
      <c r="G55" s="3"/>
      <c r="H55" s="3"/>
      <c r="I55" s="3"/>
      <c r="J55" s="3"/>
      <c r="K55" s="3"/>
      <c r="L55" s="3"/>
      <c r="M55" s="3"/>
      <c r="N55" s="3"/>
      <c r="O55" s="3"/>
      <c r="P55" s="3"/>
      <c r="Q55" s="3"/>
      <c r="R55" s="3"/>
      <c r="S55" s="3"/>
      <c r="T55" s="3"/>
      <c r="U55" s="3"/>
      <c r="V55" s="3"/>
      <c r="W55" s="3"/>
      <c r="X55" s="3"/>
      <c r="Y55" s="3"/>
    </row>
    <row r="56" spans="1:25" ht="15.75" customHeight="1">
      <c r="A56" s="3"/>
      <c r="B56" s="3"/>
      <c r="C56" s="3"/>
      <c r="D56" s="3"/>
      <c r="E56" s="3"/>
      <c r="F56" s="3"/>
      <c r="G56" s="3"/>
      <c r="H56" s="3"/>
      <c r="I56" s="3"/>
      <c r="J56" s="3"/>
      <c r="K56" s="3"/>
      <c r="L56" s="3"/>
      <c r="M56" s="3"/>
      <c r="N56" s="3"/>
      <c r="O56" s="3"/>
      <c r="P56" s="3"/>
      <c r="Q56" s="3"/>
      <c r="R56" s="3"/>
      <c r="S56" s="3"/>
      <c r="T56" s="3"/>
      <c r="U56" s="3"/>
      <c r="V56" s="3"/>
      <c r="W56" s="3"/>
      <c r="X56" s="3"/>
      <c r="Y56" s="3"/>
    </row>
    <row r="57" spans="1:25" ht="15.75" customHeight="1">
      <c r="A57" s="3"/>
      <c r="B57" s="3"/>
      <c r="C57" s="3"/>
      <c r="D57" s="3"/>
      <c r="E57" s="3"/>
      <c r="F57" s="3"/>
      <c r="G57" s="3"/>
      <c r="H57" s="3"/>
      <c r="I57" s="3"/>
      <c r="J57" s="3"/>
      <c r="K57" s="3"/>
      <c r="L57" s="3"/>
      <c r="M57" s="3"/>
      <c r="N57" s="3"/>
      <c r="O57" s="3"/>
      <c r="P57" s="3"/>
      <c r="Q57" s="3"/>
      <c r="R57" s="3"/>
      <c r="S57" s="3"/>
      <c r="T57" s="3"/>
      <c r="U57" s="3"/>
      <c r="V57" s="3"/>
      <c r="W57" s="3"/>
      <c r="X57" s="3"/>
      <c r="Y57" s="3"/>
    </row>
    <row r="58" spans="1:25" ht="15.75" customHeight="1">
      <c r="A58" s="3"/>
      <c r="B58" s="3"/>
      <c r="C58" s="3"/>
      <c r="D58" s="3"/>
      <c r="E58" s="3"/>
      <c r="F58" s="3"/>
      <c r="G58" s="3"/>
      <c r="H58" s="3"/>
      <c r="I58" s="3"/>
      <c r="J58" s="3"/>
      <c r="K58" s="3"/>
      <c r="L58" s="3"/>
      <c r="M58" s="3"/>
      <c r="N58" s="3"/>
      <c r="O58" s="3"/>
      <c r="P58" s="3"/>
      <c r="Q58" s="3"/>
      <c r="R58" s="3"/>
      <c r="S58" s="3"/>
      <c r="T58" s="3"/>
      <c r="U58" s="3"/>
      <c r="V58" s="3"/>
      <c r="W58" s="3"/>
      <c r="X58" s="3"/>
      <c r="Y58" s="3"/>
    </row>
    <row r="59" spans="1:25" ht="15.75" customHeight="1">
      <c r="A59" s="3"/>
      <c r="B59" s="3"/>
      <c r="C59" s="3"/>
      <c r="D59" s="3"/>
      <c r="E59" s="3"/>
      <c r="F59" s="3"/>
      <c r="G59" s="3"/>
      <c r="H59" s="3"/>
      <c r="I59" s="3"/>
      <c r="J59" s="3"/>
      <c r="K59" s="3"/>
      <c r="L59" s="3"/>
      <c r="M59" s="3"/>
      <c r="N59" s="3"/>
      <c r="O59" s="3"/>
      <c r="P59" s="3"/>
      <c r="Q59" s="3"/>
      <c r="R59" s="3"/>
      <c r="S59" s="3"/>
      <c r="T59" s="3"/>
      <c r="U59" s="3"/>
      <c r="V59" s="3"/>
      <c r="W59" s="3"/>
      <c r="X59" s="3"/>
      <c r="Y59" s="3"/>
    </row>
    <row r="60" spans="1:25" ht="15.75" customHeight="1">
      <c r="A60" s="3"/>
      <c r="B60" s="3"/>
      <c r="C60" s="3"/>
      <c r="D60" s="3"/>
      <c r="E60" s="3"/>
      <c r="F60" s="3"/>
      <c r="G60" s="3"/>
      <c r="H60" s="3"/>
      <c r="I60" s="3"/>
      <c r="J60" s="3"/>
      <c r="K60" s="3"/>
      <c r="L60" s="3"/>
      <c r="M60" s="3"/>
      <c r="N60" s="3"/>
      <c r="O60" s="3"/>
      <c r="P60" s="3"/>
      <c r="Q60" s="3"/>
      <c r="R60" s="3"/>
      <c r="S60" s="3"/>
      <c r="T60" s="3"/>
      <c r="U60" s="3"/>
      <c r="V60" s="3"/>
      <c r="W60" s="3"/>
      <c r="X60" s="3"/>
      <c r="Y60" s="3"/>
    </row>
    <row r="61" spans="1:25" ht="15.75" customHeight="1">
      <c r="A61" s="3"/>
      <c r="B61" s="3"/>
      <c r="C61" s="3"/>
      <c r="D61" s="3"/>
      <c r="E61" s="3"/>
      <c r="F61" s="3"/>
      <c r="G61" s="3"/>
      <c r="H61" s="3"/>
      <c r="I61" s="3"/>
      <c r="J61" s="3"/>
      <c r="K61" s="3"/>
      <c r="L61" s="3"/>
      <c r="M61" s="3"/>
      <c r="N61" s="3"/>
      <c r="O61" s="3"/>
      <c r="P61" s="3"/>
      <c r="Q61" s="3"/>
      <c r="R61" s="3"/>
      <c r="S61" s="3"/>
      <c r="T61" s="3"/>
      <c r="U61" s="3"/>
      <c r="V61" s="3"/>
      <c r="W61" s="3"/>
      <c r="X61" s="3"/>
      <c r="Y61" s="3"/>
    </row>
    <row r="62" spans="1:25" ht="15.75" customHeight="1">
      <c r="A62" s="3"/>
      <c r="B62" s="3"/>
      <c r="C62" s="3"/>
      <c r="D62" s="3"/>
      <c r="E62" s="3"/>
      <c r="F62" s="3"/>
      <c r="G62" s="3"/>
      <c r="H62" s="3"/>
      <c r="I62" s="3"/>
      <c r="J62" s="3"/>
      <c r="K62" s="3"/>
      <c r="L62" s="3"/>
      <c r="M62" s="3"/>
      <c r="N62" s="3"/>
      <c r="O62" s="3"/>
      <c r="P62" s="3"/>
      <c r="Q62" s="3"/>
      <c r="R62" s="3"/>
      <c r="S62" s="3"/>
      <c r="T62" s="3"/>
      <c r="U62" s="3"/>
      <c r="V62" s="3"/>
      <c r="W62" s="3"/>
      <c r="X62" s="3"/>
      <c r="Y62" s="3"/>
    </row>
    <row r="63" spans="1:25" ht="15.75" customHeight="1">
      <c r="A63" s="3"/>
      <c r="B63" s="3"/>
      <c r="C63" s="3"/>
      <c r="D63" s="3"/>
      <c r="E63" s="3"/>
      <c r="F63" s="3"/>
      <c r="G63" s="3"/>
      <c r="H63" s="3"/>
      <c r="I63" s="3"/>
      <c r="J63" s="3"/>
      <c r="K63" s="3"/>
      <c r="L63" s="3"/>
      <c r="M63" s="3"/>
      <c r="N63" s="3"/>
      <c r="O63" s="3"/>
      <c r="P63" s="3"/>
      <c r="Q63" s="3"/>
      <c r="R63" s="3"/>
      <c r="S63" s="3"/>
      <c r="T63" s="3"/>
      <c r="U63" s="3"/>
      <c r="V63" s="3"/>
      <c r="W63" s="3"/>
      <c r="X63" s="3"/>
      <c r="Y63" s="3"/>
    </row>
    <row r="64" spans="1:25" ht="15.75" customHeight="1">
      <c r="A64" s="3"/>
      <c r="B64" s="3"/>
      <c r="C64" s="3"/>
      <c r="D64" s="3"/>
      <c r="E64" s="3"/>
      <c r="F64" s="3"/>
      <c r="G64" s="3"/>
      <c r="H64" s="3"/>
      <c r="I64" s="3"/>
      <c r="J64" s="3"/>
      <c r="K64" s="3"/>
      <c r="L64" s="3"/>
      <c r="M64" s="3"/>
      <c r="N64" s="3"/>
      <c r="O64" s="3"/>
      <c r="P64" s="3"/>
      <c r="Q64" s="3"/>
      <c r="R64" s="3"/>
      <c r="S64" s="3"/>
      <c r="T64" s="3"/>
      <c r="U64" s="3"/>
      <c r="V64" s="3"/>
      <c r="W64" s="3"/>
      <c r="X64" s="3"/>
      <c r="Y64" s="3"/>
    </row>
    <row r="65" spans="1:25" ht="15.75" customHeight="1">
      <c r="A65" s="3"/>
      <c r="B65" s="3"/>
      <c r="C65" s="3"/>
      <c r="D65" s="3"/>
      <c r="E65" s="3"/>
      <c r="F65" s="3"/>
      <c r="G65" s="3"/>
      <c r="H65" s="3"/>
      <c r="I65" s="3"/>
      <c r="J65" s="3"/>
      <c r="K65" s="3"/>
      <c r="L65" s="3"/>
      <c r="M65" s="3"/>
      <c r="N65" s="3"/>
      <c r="O65" s="3"/>
      <c r="P65" s="3"/>
      <c r="Q65" s="3"/>
      <c r="R65" s="3"/>
      <c r="S65" s="3"/>
      <c r="T65" s="3"/>
      <c r="U65" s="3"/>
      <c r="V65" s="3"/>
      <c r="W65" s="3"/>
      <c r="X65" s="3"/>
      <c r="Y65" s="3"/>
    </row>
    <row r="66" spans="1:25" ht="15.75" customHeight="1">
      <c r="A66" s="3"/>
      <c r="B66" s="3"/>
      <c r="C66" s="3"/>
      <c r="D66" s="3"/>
      <c r="E66" s="3"/>
      <c r="F66" s="3"/>
      <c r="G66" s="3"/>
      <c r="H66" s="3"/>
      <c r="I66" s="3"/>
      <c r="J66" s="3"/>
      <c r="K66" s="3"/>
      <c r="L66" s="3"/>
      <c r="M66" s="3"/>
      <c r="N66" s="3"/>
      <c r="O66" s="3"/>
      <c r="P66" s="3"/>
      <c r="Q66" s="3"/>
      <c r="R66" s="3"/>
      <c r="S66" s="3"/>
      <c r="T66" s="3"/>
      <c r="U66" s="3"/>
      <c r="V66" s="3"/>
      <c r="W66" s="3"/>
      <c r="X66" s="3"/>
      <c r="Y66" s="3"/>
    </row>
    <row r="67" spans="1:25" ht="15.75" customHeight="1">
      <c r="A67" s="3"/>
      <c r="B67" s="3"/>
      <c r="C67" s="3"/>
      <c r="D67" s="3"/>
      <c r="E67" s="3"/>
      <c r="F67" s="3"/>
      <c r="G67" s="3"/>
      <c r="H67" s="3"/>
      <c r="I67" s="3"/>
      <c r="J67" s="3"/>
      <c r="K67" s="3"/>
      <c r="L67" s="3"/>
      <c r="M67" s="3"/>
      <c r="N67" s="3"/>
      <c r="O67" s="3"/>
      <c r="P67" s="3"/>
      <c r="Q67" s="3"/>
      <c r="R67" s="3"/>
      <c r="S67" s="3"/>
      <c r="T67" s="3"/>
      <c r="U67" s="3"/>
      <c r="V67" s="3"/>
      <c r="W67" s="3"/>
      <c r="X67" s="3"/>
      <c r="Y67" s="3"/>
    </row>
    <row r="68" spans="1:25" ht="15.75" customHeight="1">
      <c r="A68" s="3"/>
      <c r="B68" s="3"/>
      <c r="C68" s="3"/>
      <c r="D68" s="3"/>
      <c r="E68" s="3"/>
      <c r="F68" s="3"/>
      <c r="G68" s="3"/>
      <c r="H68" s="3"/>
      <c r="I68" s="3"/>
      <c r="J68" s="3"/>
      <c r="K68" s="3"/>
      <c r="L68" s="3"/>
      <c r="M68" s="3"/>
      <c r="N68" s="3"/>
      <c r="O68" s="3"/>
      <c r="P68" s="3"/>
      <c r="Q68" s="3"/>
      <c r="R68" s="3"/>
      <c r="S68" s="3"/>
      <c r="T68" s="3"/>
      <c r="U68" s="3"/>
      <c r="V68" s="3"/>
      <c r="W68" s="3"/>
      <c r="X68" s="3"/>
      <c r="Y68" s="3"/>
    </row>
    <row r="69" spans="1:25" ht="15.75" customHeight="1">
      <c r="A69" s="3"/>
      <c r="B69" s="3"/>
      <c r="C69" s="3"/>
      <c r="D69" s="3"/>
      <c r="E69" s="3"/>
      <c r="F69" s="3"/>
      <c r="G69" s="3"/>
      <c r="H69" s="3"/>
      <c r="I69" s="3"/>
      <c r="J69" s="3"/>
      <c r="K69" s="3"/>
      <c r="L69" s="3"/>
      <c r="M69" s="3"/>
      <c r="N69" s="3"/>
      <c r="O69" s="3"/>
      <c r="P69" s="3"/>
      <c r="Q69" s="3"/>
      <c r="R69" s="3"/>
      <c r="S69" s="3"/>
      <c r="T69" s="3"/>
      <c r="U69" s="3"/>
      <c r="V69" s="3"/>
      <c r="W69" s="3"/>
      <c r="X69" s="3"/>
      <c r="Y69" s="3"/>
    </row>
    <row r="70" spans="1:25" ht="15.75" customHeight="1">
      <c r="A70" s="3"/>
      <c r="B70" s="3"/>
      <c r="C70" s="3"/>
      <c r="D70" s="3"/>
      <c r="E70" s="3"/>
      <c r="F70" s="3"/>
      <c r="G70" s="3"/>
      <c r="H70" s="3"/>
      <c r="I70" s="3"/>
      <c r="J70" s="3"/>
      <c r="K70" s="3"/>
      <c r="L70" s="3"/>
      <c r="M70" s="3"/>
      <c r="N70" s="3"/>
      <c r="O70" s="3"/>
      <c r="P70" s="3"/>
      <c r="Q70" s="3"/>
      <c r="R70" s="3"/>
      <c r="S70" s="3"/>
      <c r="T70" s="3"/>
      <c r="U70" s="3"/>
      <c r="V70" s="3"/>
      <c r="W70" s="3"/>
      <c r="X70" s="3"/>
      <c r="Y70" s="3"/>
    </row>
    <row r="71" spans="1:25" ht="15.75" customHeight="1">
      <c r="A71" s="3"/>
      <c r="B71" s="3"/>
      <c r="C71" s="3"/>
      <c r="D71" s="3"/>
      <c r="E71" s="3"/>
      <c r="F71" s="3"/>
      <c r="G71" s="3"/>
      <c r="H71" s="3"/>
      <c r="I71" s="3"/>
      <c r="J71" s="3"/>
      <c r="K71" s="3"/>
      <c r="L71" s="3"/>
      <c r="M71" s="3"/>
      <c r="N71" s="3"/>
      <c r="O71" s="3"/>
      <c r="P71" s="3"/>
      <c r="Q71" s="3"/>
      <c r="R71" s="3"/>
      <c r="S71" s="3"/>
      <c r="T71" s="3"/>
      <c r="U71" s="3"/>
      <c r="V71" s="3"/>
      <c r="W71" s="3"/>
      <c r="X71" s="3"/>
      <c r="Y71" s="3"/>
    </row>
    <row r="72" spans="1:25" ht="15.75" customHeight="1">
      <c r="A72" s="3"/>
      <c r="B72" s="3"/>
      <c r="C72" s="3"/>
      <c r="D72" s="3"/>
      <c r="E72" s="3"/>
      <c r="F72" s="3"/>
      <c r="G72" s="3"/>
      <c r="H72" s="3"/>
      <c r="I72" s="3"/>
      <c r="J72" s="3"/>
      <c r="K72" s="3"/>
      <c r="L72" s="3"/>
      <c r="M72" s="3"/>
      <c r="N72" s="3"/>
      <c r="O72" s="3"/>
      <c r="P72" s="3"/>
      <c r="Q72" s="3"/>
      <c r="R72" s="3"/>
      <c r="S72" s="3"/>
      <c r="T72" s="3"/>
      <c r="U72" s="3"/>
      <c r="V72" s="3"/>
      <c r="W72" s="3"/>
      <c r="X72" s="3"/>
      <c r="Y72" s="3"/>
    </row>
    <row r="73" spans="1:25" ht="15.75" customHeight="1">
      <c r="A73" s="3"/>
      <c r="B73" s="3"/>
      <c r="C73" s="3"/>
      <c r="D73" s="3"/>
      <c r="E73" s="3"/>
      <c r="F73" s="3"/>
      <c r="G73" s="3"/>
      <c r="H73" s="3"/>
      <c r="I73" s="3"/>
      <c r="J73" s="3"/>
      <c r="K73" s="3"/>
      <c r="L73" s="3"/>
      <c r="M73" s="3"/>
      <c r="N73" s="3"/>
      <c r="O73" s="3"/>
      <c r="P73" s="3"/>
      <c r="Q73" s="3"/>
      <c r="R73" s="3"/>
      <c r="S73" s="3"/>
      <c r="T73" s="3"/>
      <c r="U73" s="3"/>
      <c r="V73" s="3"/>
      <c r="W73" s="3"/>
      <c r="X73" s="3"/>
      <c r="Y73" s="3"/>
    </row>
    <row r="74" spans="1:25" ht="15.75" customHeight="1">
      <c r="A74" s="3"/>
      <c r="B74" s="3"/>
      <c r="C74" s="3"/>
      <c r="D74" s="3"/>
      <c r="E74" s="3"/>
      <c r="F74" s="3"/>
      <c r="G74" s="3"/>
      <c r="H74" s="3"/>
      <c r="I74" s="3"/>
      <c r="J74" s="3"/>
      <c r="K74" s="3"/>
      <c r="L74" s="3"/>
      <c r="M74" s="3"/>
      <c r="N74" s="3"/>
      <c r="O74" s="3"/>
      <c r="P74" s="3"/>
      <c r="Q74" s="3"/>
      <c r="R74" s="3"/>
      <c r="S74" s="3"/>
      <c r="T74" s="3"/>
      <c r="U74" s="3"/>
      <c r="V74" s="3"/>
      <c r="W74" s="3"/>
      <c r="X74" s="3"/>
      <c r="Y74" s="3"/>
    </row>
    <row r="75" spans="1:25" ht="15.75" customHeight="1">
      <c r="A75" s="3"/>
      <c r="B75" s="3"/>
      <c r="C75" s="3"/>
      <c r="D75" s="3"/>
      <c r="E75" s="3"/>
      <c r="F75" s="3"/>
      <c r="G75" s="3"/>
      <c r="H75" s="3"/>
      <c r="I75" s="3"/>
      <c r="J75" s="3"/>
      <c r="K75" s="3"/>
      <c r="L75" s="3"/>
      <c r="M75" s="3"/>
      <c r="N75" s="3"/>
      <c r="O75" s="3"/>
      <c r="P75" s="3"/>
      <c r="Q75" s="3"/>
      <c r="R75" s="3"/>
      <c r="S75" s="3"/>
      <c r="T75" s="3"/>
      <c r="U75" s="3"/>
      <c r="V75" s="3"/>
      <c r="W75" s="3"/>
      <c r="X75" s="3"/>
      <c r="Y75" s="3"/>
    </row>
    <row r="76" spans="1:25" ht="15.75" customHeight="1">
      <c r="A76" s="3"/>
      <c r="B76" s="3"/>
      <c r="C76" s="3"/>
      <c r="D76" s="3"/>
      <c r="E76" s="3"/>
      <c r="F76" s="3"/>
      <c r="G76" s="3"/>
      <c r="H76" s="3"/>
      <c r="I76" s="3"/>
      <c r="J76" s="3"/>
      <c r="K76" s="3"/>
      <c r="L76" s="3"/>
      <c r="M76" s="3"/>
      <c r="N76" s="3"/>
      <c r="O76" s="3"/>
      <c r="P76" s="3"/>
      <c r="Q76" s="3"/>
      <c r="R76" s="3"/>
      <c r="S76" s="3"/>
      <c r="T76" s="3"/>
      <c r="U76" s="3"/>
      <c r="V76" s="3"/>
      <c r="W76" s="3"/>
      <c r="X76" s="3"/>
      <c r="Y76" s="3"/>
    </row>
    <row r="77" spans="1:25" ht="15.75" customHeight="1">
      <c r="A77" s="3"/>
      <c r="B77" s="3"/>
      <c r="C77" s="3"/>
      <c r="D77" s="3"/>
      <c r="E77" s="3"/>
      <c r="F77" s="3"/>
      <c r="G77" s="3"/>
      <c r="H77" s="3"/>
      <c r="I77" s="3"/>
      <c r="J77" s="3"/>
      <c r="K77" s="3"/>
      <c r="L77" s="3"/>
      <c r="M77" s="3"/>
      <c r="N77" s="3"/>
      <c r="O77" s="3"/>
      <c r="P77" s="3"/>
      <c r="Q77" s="3"/>
      <c r="R77" s="3"/>
      <c r="S77" s="3"/>
      <c r="T77" s="3"/>
      <c r="U77" s="3"/>
      <c r="V77" s="3"/>
      <c r="W77" s="3"/>
      <c r="X77" s="3"/>
      <c r="Y77" s="3"/>
    </row>
    <row r="78" spans="1:25" ht="15.75" customHeight="1">
      <c r="A78" s="3"/>
      <c r="B78" s="3"/>
      <c r="C78" s="3"/>
      <c r="D78" s="3"/>
      <c r="E78" s="3"/>
      <c r="F78" s="3"/>
      <c r="G78" s="3"/>
      <c r="H78" s="3"/>
      <c r="I78" s="3"/>
      <c r="J78" s="3"/>
      <c r="K78" s="3"/>
      <c r="L78" s="3"/>
      <c r="M78" s="3"/>
      <c r="N78" s="3"/>
      <c r="O78" s="3"/>
      <c r="P78" s="3"/>
      <c r="Q78" s="3"/>
      <c r="R78" s="3"/>
      <c r="S78" s="3"/>
      <c r="T78" s="3"/>
      <c r="U78" s="3"/>
      <c r="V78" s="3"/>
      <c r="W78" s="3"/>
      <c r="X78" s="3"/>
      <c r="Y78" s="3"/>
    </row>
    <row r="79" spans="1:25" ht="15.75" customHeight="1">
      <c r="A79" s="3"/>
      <c r="B79" s="3"/>
      <c r="C79" s="3"/>
      <c r="D79" s="3"/>
      <c r="E79" s="3"/>
      <c r="F79" s="3"/>
      <c r="G79" s="3"/>
      <c r="H79" s="3"/>
      <c r="I79" s="3"/>
      <c r="J79" s="3"/>
      <c r="K79" s="3"/>
      <c r="L79" s="3"/>
      <c r="M79" s="3"/>
      <c r="N79" s="3"/>
      <c r="O79" s="3"/>
      <c r="P79" s="3"/>
      <c r="Q79" s="3"/>
      <c r="R79" s="3"/>
      <c r="S79" s="3"/>
      <c r="T79" s="3"/>
      <c r="U79" s="3"/>
      <c r="V79" s="3"/>
      <c r="W79" s="3"/>
      <c r="X79" s="3"/>
      <c r="Y79" s="3"/>
    </row>
    <row r="80" spans="1:25" ht="15.75" customHeight="1">
      <c r="A80" s="3"/>
      <c r="B80" s="3"/>
      <c r="C80" s="3"/>
      <c r="D80" s="3"/>
      <c r="E80" s="3"/>
      <c r="F80" s="3"/>
      <c r="G80" s="3"/>
      <c r="H80" s="3"/>
      <c r="I80" s="3"/>
      <c r="J80" s="3"/>
      <c r="K80" s="3"/>
      <c r="L80" s="3"/>
      <c r="M80" s="3"/>
      <c r="N80" s="3"/>
      <c r="O80" s="3"/>
      <c r="P80" s="3"/>
      <c r="Q80" s="3"/>
      <c r="R80" s="3"/>
      <c r="S80" s="3"/>
      <c r="T80" s="3"/>
      <c r="U80" s="3"/>
      <c r="V80" s="3"/>
      <c r="W80" s="3"/>
      <c r="X80" s="3"/>
      <c r="Y80" s="3"/>
    </row>
    <row r="81" spans="1:25" ht="15.75" customHeight="1">
      <c r="A81" s="3"/>
      <c r="B81" s="3"/>
      <c r="C81" s="3"/>
      <c r="D81" s="3"/>
      <c r="E81" s="3"/>
      <c r="F81" s="3"/>
      <c r="G81" s="3"/>
      <c r="H81" s="3"/>
      <c r="I81" s="3"/>
      <c r="J81" s="3"/>
      <c r="K81" s="3"/>
      <c r="L81" s="3"/>
      <c r="M81" s="3"/>
      <c r="N81" s="3"/>
      <c r="O81" s="3"/>
      <c r="P81" s="3"/>
      <c r="Q81" s="3"/>
      <c r="R81" s="3"/>
      <c r="S81" s="3"/>
      <c r="T81" s="3"/>
      <c r="U81" s="3"/>
      <c r="V81" s="3"/>
      <c r="W81" s="3"/>
      <c r="X81" s="3"/>
      <c r="Y81" s="3"/>
    </row>
    <row r="82" spans="1:25" ht="15.75" customHeight="1">
      <c r="A82" s="3"/>
      <c r="B82" s="3"/>
      <c r="C82" s="3"/>
      <c r="D82" s="3"/>
      <c r="E82" s="3"/>
      <c r="F82" s="3"/>
      <c r="G82" s="3"/>
      <c r="H82" s="3"/>
      <c r="I82" s="3"/>
      <c r="J82" s="3"/>
      <c r="K82" s="3"/>
      <c r="L82" s="3"/>
      <c r="M82" s="3"/>
      <c r="N82" s="3"/>
      <c r="O82" s="3"/>
      <c r="P82" s="3"/>
      <c r="Q82" s="3"/>
      <c r="R82" s="3"/>
      <c r="S82" s="3"/>
      <c r="T82" s="3"/>
      <c r="U82" s="3"/>
      <c r="V82" s="3"/>
      <c r="W82" s="3"/>
      <c r="X82" s="3"/>
      <c r="Y82" s="3"/>
    </row>
    <row r="83" spans="1:25" ht="15.75" customHeight="1">
      <c r="A83" s="3"/>
      <c r="B83" s="3"/>
      <c r="C83" s="3"/>
      <c r="D83" s="3"/>
      <c r="E83" s="3"/>
      <c r="F83" s="3"/>
      <c r="G83" s="3"/>
      <c r="H83" s="3"/>
      <c r="I83" s="3"/>
      <c r="J83" s="3"/>
      <c r="K83" s="3"/>
      <c r="L83" s="3"/>
      <c r="M83" s="3"/>
      <c r="N83" s="3"/>
      <c r="O83" s="3"/>
      <c r="P83" s="3"/>
      <c r="Q83" s="3"/>
      <c r="R83" s="3"/>
      <c r="S83" s="3"/>
      <c r="T83" s="3"/>
      <c r="U83" s="3"/>
      <c r="V83" s="3"/>
      <c r="W83" s="3"/>
      <c r="X83" s="3"/>
      <c r="Y83" s="3"/>
    </row>
    <row r="84" spans="1:25" ht="15.75" customHeight="1">
      <c r="A84" s="3"/>
      <c r="B84" s="3"/>
      <c r="C84" s="3"/>
      <c r="D84" s="3"/>
      <c r="E84" s="3"/>
      <c r="F84" s="3"/>
      <c r="G84" s="3"/>
      <c r="H84" s="3"/>
      <c r="I84" s="3"/>
      <c r="J84" s="3"/>
      <c r="K84" s="3"/>
      <c r="L84" s="3"/>
      <c r="M84" s="3"/>
      <c r="N84" s="3"/>
      <c r="O84" s="3"/>
      <c r="P84" s="3"/>
      <c r="Q84" s="3"/>
      <c r="R84" s="3"/>
      <c r="S84" s="3"/>
      <c r="T84" s="3"/>
      <c r="U84" s="3"/>
      <c r="V84" s="3"/>
      <c r="W84" s="3"/>
      <c r="X84" s="3"/>
      <c r="Y84" s="3"/>
    </row>
    <row r="85" spans="1:25" ht="15.75" customHeight="1">
      <c r="A85" s="3"/>
      <c r="B85" s="3"/>
      <c r="C85" s="3"/>
      <c r="D85" s="3"/>
      <c r="E85" s="3"/>
      <c r="F85" s="3"/>
      <c r="G85" s="3"/>
      <c r="H85" s="3"/>
      <c r="I85" s="3"/>
      <c r="J85" s="3"/>
      <c r="K85" s="3"/>
      <c r="L85" s="3"/>
      <c r="M85" s="3"/>
      <c r="N85" s="3"/>
      <c r="O85" s="3"/>
      <c r="P85" s="3"/>
      <c r="Q85" s="3"/>
      <c r="R85" s="3"/>
      <c r="S85" s="3"/>
      <c r="T85" s="3"/>
      <c r="U85" s="3"/>
      <c r="V85" s="3"/>
      <c r="W85" s="3"/>
      <c r="X85" s="3"/>
      <c r="Y85" s="3"/>
    </row>
    <row r="86" spans="1:25" ht="15.75" customHeight="1">
      <c r="A86" s="3"/>
      <c r="B86" s="3"/>
      <c r="C86" s="3"/>
      <c r="D86" s="3"/>
      <c r="E86" s="3"/>
      <c r="F86" s="3"/>
      <c r="G86" s="3"/>
      <c r="H86" s="3"/>
      <c r="I86" s="3"/>
      <c r="J86" s="3"/>
      <c r="K86" s="3"/>
      <c r="L86" s="3"/>
      <c r="M86" s="3"/>
      <c r="N86" s="3"/>
      <c r="O86" s="3"/>
      <c r="P86" s="3"/>
      <c r="Q86" s="3"/>
      <c r="R86" s="3"/>
      <c r="S86" s="3"/>
      <c r="T86" s="3"/>
      <c r="U86" s="3"/>
      <c r="V86" s="3"/>
      <c r="W86" s="3"/>
      <c r="X86" s="3"/>
      <c r="Y86" s="3"/>
    </row>
    <row r="87" spans="1:25" ht="15.75" customHeight="1">
      <c r="A87" s="3"/>
      <c r="B87" s="3"/>
      <c r="C87" s="3"/>
      <c r="D87" s="3"/>
      <c r="E87" s="3"/>
      <c r="F87" s="3"/>
      <c r="G87" s="3"/>
      <c r="H87" s="3"/>
      <c r="I87" s="3"/>
      <c r="J87" s="3"/>
      <c r="K87" s="3"/>
      <c r="L87" s="3"/>
      <c r="M87" s="3"/>
      <c r="N87" s="3"/>
      <c r="O87" s="3"/>
      <c r="P87" s="3"/>
      <c r="Q87" s="3"/>
      <c r="R87" s="3"/>
      <c r="S87" s="3"/>
      <c r="T87" s="3"/>
      <c r="U87" s="3"/>
      <c r="V87" s="3"/>
      <c r="W87" s="3"/>
      <c r="X87" s="3"/>
      <c r="Y87" s="3"/>
    </row>
    <row r="88" spans="1:25" ht="15.75" customHeight="1">
      <c r="A88" s="3"/>
      <c r="B88" s="3"/>
      <c r="C88" s="3"/>
      <c r="D88" s="3"/>
      <c r="E88" s="3"/>
      <c r="F88" s="3"/>
      <c r="G88" s="3"/>
      <c r="H88" s="3"/>
      <c r="I88" s="3"/>
      <c r="J88" s="3"/>
      <c r="K88" s="3"/>
      <c r="L88" s="3"/>
      <c r="M88" s="3"/>
      <c r="N88" s="3"/>
      <c r="O88" s="3"/>
      <c r="P88" s="3"/>
      <c r="Q88" s="3"/>
      <c r="R88" s="3"/>
      <c r="S88" s="3"/>
      <c r="T88" s="3"/>
      <c r="U88" s="3"/>
      <c r="V88" s="3"/>
      <c r="W88" s="3"/>
      <c r="X88" s="3"/>
      <c r="Y88" s="3"/>
    </row>
    <row r="89" spans="1:25" ht="15.75" customHeight="1">
      <c r="A89" s="3"/>
      <c r="B89" s="3"/>
      <c r="C89" s="3"/>
      <c r="D89" s="3"/>
      <c r="E89" s="3"/>
      <c r="F89" s="3"/>
      <c r="G89" s="3"/>
      <c r="H89" s="3"/>
      <c r="I89" s="3"/>
      <c r="J89" s="3"/>
      <c r="K89" s="3"/>
      <c r="L89" s="3"/>
      <c r="M89" s="3"/>
      <c r="N89" s="3"/>
      <c r="O89" s="3"/>
      <c r="P89" s="3"/>
      <c r="Q89" s="3"/>
      <c r="R89" s="3"/>
      <c r="S89" s="3"/>
      <c r="T89" s="3"/>
      <c r="U89" s="3"/>
      <c r="V89" s="3"/>
      <c r="W89" s="3"/>
      <c r="X89" s="3"/>
      <c r="Y89" s="3"/>
    </row>
    <row r="90" spans="1:25" ht="15.75" customHeight="1">
      <c r="A90" s="3"/>
      <c r="B90" s="3"/>
      <c r="C90" s="3"/>
      <c r="D90" s="3"/>
      <c r="E90" s="3"/>
      <c r="F90" s="3"/>
      <c r="G90" s="3"/>
      <c r="H90" s="3"/>
      <c r="I90" s="3"/>
      <c r="J90" s="3"/>
      <c r="K90" s="3"/>
      <c r="L90" s="3"/>
      <c r="M90" s="3"/>
      <c r="N90" s="3"/>
      <c r="O90" s="3"/>
      <c r="P90" s="3"/>
      <c r="Q90" s="3"/>
      <c r="R90" s="3"/>
      <c r="S90" s="3"/>
      <c r="T90" s="3"/>
      <c r="U90" s="3"/>
      <c r="V90" s="3"/>
      <c r="W90" s="3"/>
      <c r="X90" s="3"/>
      <c r="Y90" s="3"/>
    </row>
    <row r="91" spans="1:25" ht="15.75" customHeight="1">
      <c r="A91" s="3"/>
      <c r="B91" s="3"/>
      <c r="C91" s="3"/>
      <c r="D91" s="3"/>
      <c r="E91" s="3"/>
      <c r="F91" s="3"/>
      <c r="G91" s="3"/>
      <c r="H91" s="3"/>
      <c r="I91" s="3"/>
      <c r="J91" s="3"/>
      <c r="K91" s="3"/>
      <c r="L91" s="3"/>
      <c r="M91" s="3"/>
      <c r="N91" s="3"/>
      <c r="O91" s="3"/>
      <c r="P91" s="3"/>
      <c r="Q91" s="3"/>
      <c r="R91" s="3"/>
      <c r="S91" s="3"/>
      <c r="T91" s="3"/>
      <c r="U91" s="3"/>
      <c r="V91" s="3"/>
      <c r="W91" s="3"/>
      <c r="X91" s="3"/>
      <c r="Y91" s="3"/>
    </row>
    <row r="92" spans="1:25" ht="15.75" customHeight="1">
      <c r="A92" s="3"/>
      <c r="B92" s="3"/>
      <c r="C92" s="3"/>
      <c r="D92" s="3"/>
      <c r="E92" s="3"/>
      <c r="F92" s="3"/>
      <c r="G92" s="3"/>
      <c r="H92" s="3"/>
      <c r="I92" s="3"/>
      <c r="J92" s="3"/>
      <c r="K92" s="3"/>
      <c r="L92" s="3"/>
      <c r="M92" s="3"/>
      <c r="N92" s="3"/>
      <c r="O92" s="3"/>
      <c r="P92" s="3"/>
      <c r="Q92" s="3"/>
      <c r="R92" s="3"/>
      <c r="S92" s="3"/>
      <c r="T92" s="3"/>
      <c r="U92" s="3"/>
      <c r="V92" s="3"/>
      <c r="W92" s="3"/>
      <c r="X92" s="3"/>
      <c r="Y92" s="3"/>
    </row>
    <row r="93" spans="1:25" ht="15.75" customHeight="1">
      <c r="A93" s="3"/>
      <c r="B93" s="3"/>
      <c r="C93" s="3"/>
      <c r="D93" s="3"/>
      <c r="E93" s="3"/>
      <c r="F93" s="3"/>
      <c r="G93" s="3"/>
      <c r="H93" s="3"/>
      <c r="I93" s="3"/>
      <c r="J93" s="3"/>
      <c r="K93" s="3"/>
      <c r="L93" s="3"/>
      <c r="M93" s="3"/>
      <c r="N93" s="3"/>
      <c r="O93" s="3"/>
      <c r="P93" s="3"/>
      <c r="Q93" s="3"/>
      <c r="R93" s="3"/>
      <c r="S93" s="3"/>
      <c r="T93" s="3"/>
      <c r="U93" s="3"/>
      <c r="V93" s="3"/>
      <c r="W93" s="3"/>
      <c r="X93" s="3"/>
      <c r="Y93" s="3"/>
    </row>
    <row r="94" spans="1:25" ht="15.75" customHeight="1">
      <c r="A94" s="3"/>
      <c r="B94" s="3"/>
      <c r="C94" s="3"/>
      <c r="D94" s="3"/>
      <c r="E94" s="3"/>
      <c r="F94" s="3"/>
      <c r="G94" s="3"/>
      <c r="H94" s="3"/>
      <c r="I94" s="3"/>
      <c r="J94" s="3"/>
      <c r="K94" s="3"/>
      <c r="L94" s="3"/>
      <c r="M94" s="3"/>
      <c r="N94" s="3"/>
      <c r="O94" s="3"/>
      <c r="P94" s="3"/>
      <c r="Q94" s="3"/>
      <c r="R94" s="3"/>
      <c r="S94" s="3"/>
      <c r="T94" s="3"/>
      <c r="U94" s="3"/>
      <c r="V94" s="3"/>
      <c r="W94" s="3"/>
      <c r="X94" s="3"/>
      <c r="Y94" s="3"/>
    </row>
    <row r="95" spans="1:25" ht="15.75" customHeight="1">
      <c r="A95" s="3"/>
      <c r="B95" s="3"/>
      <c r="C95" s="3"/>
      <c r="D95" s="3"/>
      <c r="E95" s="3"/>
      <c r="F95" s="3"/>
      <c r="G95" s="3"/>
      <c r="H95" s="3"/>
      <c r="I95" s="3"/>
      <c r="J95" s="3"/>
      <c r="K95" s="3"/>
      <c r="L95" s="3"/>
      <c r="M95" s="3"/>
      <c r="N95" s="3"/>
      <c r="O95" s="3"/>
      <c r="P95" s="3"/>
      <c r="Q95" s="3"/>
      <c r="R95" s="3"/>
      <c r="S95" s="3"/>
      <c r="T95" s="3"/>
      <c r="U95" s="3"/>
      <c r="V95" s="3"/>
      <c r="W95" s="3"/>
      <c r="X95" s="3"/>
      <c r="Y95" s="3"/>
    </row>
    <row r="96" spans="1:25" ht="15.75" customHeight="1">
      <c r="A96" s="3"/>
      <c r="B96" s="3"/>
      <c r="C96" s="3"/>
      <c r="D96" s="3"/>
      <c r="E96" s="3"/>
      <c r="F96" s="3"/>
      <c r="G96" s="3"/>
      <c r="H96" s="3"/>
      <c r="I96" s="3"/>
      <c r="J96" s="3"/>
      <c r="K96" s="3"/>
      <c r="L96" s="3"/>
      <c r="M96" s="3"/>
      <c r="N96" s="3"/>
      <c r="O96" s="3"/>
      <c r="P96" s="3"/>
      <c r="Q96" s="3"/>
      <c r="R96" s="3"/>
      <c r="S96" s="3"/>
      <c r="T96" s="3"/>
      <c r="U96" s="3"/>
      <c r="V96" s="3"/>
      <c r="W96" s="3"/>
      <c r="X96" s="3"/>
      <c r="Y96" s="3"/>
    </row>
    <row r="97" spans="1:25" ht="15.75" customHeight="1">
      <c r="A97" s="3"/>
      <c r="B97" s="3"/>
      <c r="C97" s="3"/>
      <c r="D97" s="3"/>
      <c r="E97" s="3"/>
      <c r="F97" s="3"/>
      <c r="G97" s="3"/>
      <c r="H97" s="3"/>
      <c r="I97" s="3"/>
      <c r="J97" s="3"/>
      <c r="K97" s="3"/>
      <c r="L97" s="3"/>
      <c r="M97" s="3"/>
      <c r="N97" s="3"/>
      <c r="O97" s="3"/>
      <c r="P97" s="3"/>
      <c r="Q97" s="3"/>
      <c r="R97" s="3"/>
      <c r="S97" s="3"/>
      <c r="T97" s="3"/>
      <c r="U97" s="3"/>
      <c r="V97" s="3"/>
      <c r="W97" s="3"/>
      <c r="X97" s="3"/>
      <c r="Y97" s="3"/>
    </row>
    <row r="98" spans="1:25" ht="15.75" customHeight="1">
      <c r="A98" s="3"/>
      <c r="B98" s="3"/>
      <c r="C98" s="3"/>
      <c r="D98" s="3"/>
      <c r="E98" s="3"/>
      <c r="F98" s="3"/>
      <c r="G98" s="3"/>
      <c r="H98" s="3"/>
      <c r="I98" s="3"/>
      <c r="J98" s="3"/>
      <c r="K98" s="3"/>
      <c r="L98" s="3"/>
      <c r="M98" s="3"/>
      <c r="N98" s="3"/>
      <c r="O98" s="3"/>
      <c r="P98" s="3"/>
      <c r="Q98" s="3"/>
      <c r="R98" s="3"/>
      <c r="S98" s="3"/>
      <c r="T98" s="3"/>
      <c r="U98" s="3"/>
      <c r="V98" s="3"/>
      <c r="W98" s="3"/>
      <c r="X98" s="3"/>
      <c r="Y98" s="3"/>
    </row>
    <row r="99" spans="1:25" ht="15.75" customHeight="1">
      <c r="A99" s="3"/>
      <c r="B99" s="3"/>
      <c r="C99" s="3"/>
      <c r="D99" s="3"/>
      <c r="E99" s="3"/>
      <c r="F99" s="3"/>
      <c r="G99" s="3"/>
      <c r="H99" s="3"/>
      <c r="I99" s="3"/>
      <c r="J99" s="3"/>
      <c r="K99" s="3"/>
      <c r="L99" s="3"/>
      <c r="M99" s="3"/>
      <c r="N99" s="3"/>
      <c r="O99" s="3"/>
      <c r="P99" s="3"/>
      <c r="Q99" s="3"/>
      <c r="R99" s="3"/>
      <c r="S99" s="3"/>
      <c r="T99" s="3"/>
      <c r="U99" s="3"/>
      <c r="V99" s="3"/>
      <c r="W99" s="3"/>
      <c r="X99" s="3"/>
      <c r="Y99" s="3"/>
    </row>
    <row r="100" spans="1:25" ht="15.7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row>
    <row r="101" spans="1:25" ht="15.7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row>
    <row r="102" spans="1:25" ht="15.7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row>
    <row r="103" spans="1:25" ht="15.7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row>
    <row r="104" spans="1:25" ht="15.7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row>
    <row r="105" spans="1:25" ht="15.7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row>
    <row r="106" spans="1:25" ht="15.7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row>
    <row r="107" spans="1:25" ht="15.7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row>
    <row r="108" spans="1:25" ht="15.7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row>
    <row r="109" spans="1:25" ht="15.7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row>
    <row r="110" spans="1:25" ht="15.7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row>
    <row r="111" spans="1:25" ht="15.7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row>
    <row r="112" spans="1:25" ht="15.7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row>
    <row r="113" spans="1:25" ht="15.7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row>
    <row r="114" spans="1:25" ht="15.7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row>
    <row r="115" spans="1:25" ht="15.7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row>
    <row r="116" spans="1:25" ht="15.7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row>
    <row r="117" spans="1:25" ht="15.7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row>
    <row r="118" spans="1:25" ht="15.7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row>
    <row r="119" spans="1:25" ht="15.7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row>
    <row r="120" spans="1:25" ht="15.7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row>
    <row r="121" spans="1:25" ht="15.7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row>
    <row r="122" spans="1:25" ht="15.7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row>
    <row r="123" spans="1:25" ht="15.7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row>
    <row r="124" spans="1:25" ht="15.7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row>
    <row r="125" spans="1:25" ht="15.7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row>
    <row r="126" spans="1:25" ht="15.7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row>
    <row r="127" spans="1:25" ht="15.7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row>
    <row r="128" spans="1:25" ht="15.7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row>
    <row r="129" spans="1:25" ht="15.7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row>
    <row r="130" spans="1:25" ht="15.7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row>
    <row r="131" spans="1:25" ht="15.7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row>
    <row r="132" spans="1:25" ht="15.7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row>
    <row r="133" spans="1:25" ht="15.7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row>
    <row r="134" spans="1:25" ht="15.7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row>
    <row r="135" spans="1:25" ht="15.7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row>
    <row r="136" spans="1:25" ht="15.7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row>
    <row r="137" spans="1:25" ht="15.7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row>
    <row r="138" spans="1:25" ht="15.7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row>
    <row r="139" spans="1:25" ht="15.7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row>
    <row r="140" spans="1:25" ht="15.7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row>
    <row r="141" spans="1:25" ht="15.7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row>
    <row r="142" spans="1:25" ht="15.7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row>
    <row r="143" spans="1:25" ht="15.7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row>
    <row r="144" spans="1:25" ht="15.7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row>
    <row r="145" spans="1:25" ht="15.7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row>
    <row r="146" spans="1:25" ht="15.7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row>
    <row r="147" spans="1:25" ht="15.7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row>
    <row r="148" spans="1:25" ht="15.7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row>
    <row r="149" spans="1:25" ht="15.7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row>
    <row r="150" spans="1:25" ht="15.7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row>
    <row r="151" spans="1:25" ht="15.7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row>
    <row r="152" spans="1:25" ht="15.7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row>
    <row r="153" spans="1:25" ht="15.7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row>
    <row r="154" spans="1:25" ht="15.7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row>
    <row r="155" spans="1:25" ht="15.7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row>
    <row r="156" spans="1:25" ht="15.7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row>
    <row r="157" spans="1:25" ht="15.7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row>
    <row r="158" spans="1:25" ht="15.7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row>
    <row r="159" spans="1:25" ht="15.7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row>
    <row r="160" spans="1:25" ht="15.7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row>
    <row r="161" spans="1:25" ht="15.7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row>
    <row r="162" spans="1:25" ht="15.7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row>
    <row r="163" spans="1:25" ht="15.7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row>
    <row r="164" spans="1:25" ht="15.7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row>
    <row r="165" spans="1:25" ht="15.7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row>
    <row r="166" spans="1:25" ht="15.7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row>
    <row r="167" spans="1:25" ht="15.7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row>
    <row r="168" spans="1:25" ht="15.7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row>
    <row r="169" spans="1:25" ht="15.7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row>
    <row r="170" spans="1:25" ht="15.7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row>
    <row r="171" spans="1:25" ht="15.7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row>
    <row r="172" spans="1:25" ht="15.7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row>
    <row r="173" spans="1:25" ht="15.7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row>
    <row r="174" spans="1:25" ht="15.7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row>
    <row r="175" spans="1:25" ht="15.7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row>
    <row r="176" spans="1:25" ht="15.7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row>
    <row r="177" spans="1:25" ht="15.7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row>
    <row r="178" spans="1:25" ht="15.7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row>
    <row r="179" spans="1:25" ht="15.7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row>
    <row r="180" spans="1:25" ht="15.7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row>
    <row r="181" spans="1:25" ht="15.7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row>
    <row r="182" spans="1:25" ht="15.7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row>
    <row r="183" spans="1:25" ht="15.7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row>
    <row r="184" spans="1:25" ht="15.7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row>
    <row r="185" spans="1:25" ht="15.7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row>
    <row r="186" spans="1:25" ht="15.7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row>
    <row r="187" spans="1:25" ht="15.7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row>
    <row r="188" spans="1:25" ht="15.7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row>
    <row r="189" spans="1:25" ht="15.7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row>
    <row r="190" spans="1:25" ht="15.7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row>
    <row r="191" spans="1:25" ht="15.7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row>
    <row r="192" spans="1:25" ht="15.7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row>
    <row r="193" spans="1:25" ht="15.7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row>
    <row r="194" spans="1:25" ht="15.7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row>
    <row r="195" spans="1:25" ht="15.7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row>
    <row r="196" spans="1:25" ht="15.7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row>
    <row r="197" spans="1:25" ht="15.7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row>
    <row r="198" spans="1:25" ht="15.7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row>
    <row r="199" spans="1:25" ht="15.7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row>
    <row r="200" spans="1:25" ht="15.7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row>
    <row r="201" spans="1:25" ht="15.7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row>
    <row r="202" spans="1:25" ht="15.7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row>
    <row r="203" spans="1:25" ht="15.7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row>
    <row r="204" spans="1:25" ht="15.7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row>
    <row r="205" spans="1:25" ht="15.7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row>
    <row r="206" spans="1:25" ht="15.7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row>
    <row r="207" spans="1:25" ht="15.7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row>
    <row r="208" spans="1:25" ht="15.7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row>
    <row r="209" spans="1:25" ht="15.7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row>
    <row r="210" spans="1:25" ht="15.7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row>
    <row r="211" spans="1:25" ht="15.7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row>
    <row r="212" spans="1:25" ht="15.7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row>
    <row r="213" spans="1:25" ht="15.7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row>
    <row r="214" spans="1:25" ht="15.7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row>
    <row r="215" spans="1:25" ht="15.7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row>
    <row r="216" spans="1:25" ht="15.7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row>
    <row r="217" spans="1:25" ht="15.7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row>
    <row r="218" spans="1:25" ht="15.7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row>
    <row r="219" spans="1:25" ht="15.7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row>
    <row r="220" spans="1:25" ht="15.7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row>
    <row r="221" spans="1:25" ht="15.75" customHeight="1">
      <c r="A221" s="3"/>
      <c r="B221" s="3"/>
      <c r="C221" s="3"/>
      <c r="D221" s="3"/>
      <c r="E221" s="3"/>
      <c r="F221" s="3"/>
      <c r="G221" s="3"/>
      <c r="H221" s="3"/>
      <c r="I221" s="3"/>
      <c r="J221" s="3"/>
      <c r="K221" s="3"/>
      <c r="L221" s="3"/>
      <c r="M221" s="3"/>
      <c r="N221" s="3"/>
      <c r="O221" s="3"/>
      <c r="P221" s="3"/>
      <c r="Q221" s="3"/>
      <c r="R221" s="3"/>
      <c r="S221" s="3"/>
      <c r="T221" s="3"/>
      <c r="U221" s="3"/>
      <c r="V221" s="3"/>
      <c r="W221" s="3"/>
      <c r="X221" s="3"/>
      <c r="Y221" s="3"/>
    </row>
    <row r="222" spans="1:25" ht="15.75" customHeight="1">
      <c r="A222" s="3"/>
      <c r="B222" s="3"/>
      <c r="C222" s="3"/>
      <c r="D222" s="3"/>
      <c r="E222" s="3"/>
      <c r="F222" s="3"/>
      <c r="G222" s="3"/>
      <c r="H222" s="3"/>
      <c r="I222" s="3"/>
      <c r="J222" s="3"/>
      <c r="K222" s="3"/>
      <c r="L222" s="3"/>
      <c r="M222" s="3"/>
      <c r="N222" s="3"/>
      <c r="O222" s="3"/>
      <c r="P222" s="3"/>
      <c r="Q222" s="3"/>
      <c r="R222" s="3"/>
      <c r="S222" s="3"/>
      <c r="T222" s="3"/>
      <c r="U222" s="3"/>
      <c r="V222" s="3"/>
      <c r="W222" s="3"/>
      <c r="X222" s="3"/>
      <c r="Y222" s="3"/>
    </row>
    <row r="223" spans="1:25" ht="15.75" customHeight="1">
      <c r="A223" s="3"/>
      <c r="B223" s="3"/>
      <c r="C223" s="3"/>
      <c r="D223" s="3"/>
      <c r="E223" s="3"/>
      <c r="F223" s="3"/>
      <c r="G223" s="3"/>
      <c r="H223" s="3"/>
      <c r="I223" s="3"/>
      <c r="J223" s="3"/>
      <c r="K223" s="3"/>
      <c r="L223" s="3"/>
      <c r="M223" s="3"/>
      <c r="N223" s="3"/>
      <c r="O223" s="3"/>
      <c r="P223" s="3"/>
      <c r="Q223" s="3"/>
      <c r="R223" s="3"/>
      <c r="S223" s="3"/>
      <c r="T223" s="3"/>
      <c r="U223" s="3"/>
      <c r="V223" s="3"/>
      <c r="W223" s="3"/>
      <c r="X223" s="3"/>
      <c r="Y223" s="3"/>
    </row>
    <row r="224" spans="1:25" ht="15.75" customHeight="1">
      <c r="A224" s="3"/>
      <c r="B224" s="3"/>
      <c r="C224" s="3"/>
      <c r="D224" s="3"/>
      <c r="E224" s="3"/>
      <c r="F224" s="3"/>
      <c r="G224" s="3"/>
      <c r="H224" s="3"/>
      <c r="I224" s="3"/>
      <c r="J224" s="3"/>
      <c r="K224" s="3"/>
      <c r="L224" s="3"/>
      <c r="M224" s="3"/>
      <c r="N224" s="3"/>
      <c r="O224" s="3"/>
      <c r="P224" s="3"/>
      <c r="Q224" s="3"/>
      <c r="R224" s="3"/>
      <c r="S224" s="3"/>
      <c r="T224" s="3"/>
      <c r="U224" s="3"/>
      <c r="V224" s="3"/>
      <c r="W224" s="3"/>
      <c r="X224" s="3"/>
      <c r="Y224" s="3"/>
    </row>
    <row r="225" spans="1:25" ht="15.75" customHeight="1">
      <c r="A225" s="3"/>
      <c r="B225" s="3"/>
      <c r="C225" s="3"/>
      <c r="D225" s="3"/>
      <c r="E225" s="3"/>
      <c r="F225" s="3"/>
      <c r="G225" s="3"/>
      <c r="H225" s="3"/>
      <c r="I225" s="3"/>
      <c r="J225" s="3"/>
      <c r="K225" s="3"/>
      <c r="L225" s="3"/>
      <c r="M225" s="3"/>
      <c r="N225" s="3"/>
      <c r="O225" s="3"/>
      <c r="P225" s="3"/>
      <c r="Q225" s="3"/>
      <c r="R225" s="3"/>
      <c r="S225" s="3"/>
      <c r="T225" s="3"/>
      <c r="U225" s="3"/>
      <c r="V225" s="3"/>
      <c r="W225" s="3"/>
      <c r="X225" s="3"/>
      <c r="Y225" s="3"/>
    </row>
    <row r="226" spans="1:25" ht="15.75" customHeight="1">
      <c r="A226" s="3"/>
      <c r="B226" s="3"/>
      <c r="C226" s="3"/>
      <c r="D226" s="3"/>
      <c r="E226" s="3"/>
      <c r="F226" s="3"/>
      <c r="G226" s="3"/>
      <c r="H226" s="3"/>
      <c r="I226" s="3"/>
      <c r="J226" s="3"/>
      <c r="K226" s="3"/>
      <c r="L226" s="3"/>
      <c r="M226" s="3"/>
      <c r="N226" s="3"/>
      <c r="O226" s="3"/>
      <c r="P226" s="3"/>
      <c r="Q226" s="3"/>
      <c r="R226" s="3"/>
      <c r="S226" s="3"/>
      <c r="T226" s="3"/>
      <c r="U226" s="3"/>
      <c r="V226" s="3"/>
      <c r="W226" s="3"/>
      <c r="X226" s="3"/>
      <c r="Y226" s="3"/>
    </row>
    <row r="227" spans="1:25" ht="15.75" customHeight="1">
      <c r="A227" s="3"/>
      <c r="B227" s="3"/>
      <c r="C227" s="3"/>
      <c r="D227" s="3"/>
      <c r="E227" s="3"/>
      <c r="F227" s="3"/>
      <c r="G227" s="3"/>
      <c r="H227" s="3"/>
      <c r="I227" s="3"/>
      <c r="J227" s="3"/>
      <c r="K227" s="3"/>
      <c r="L227" s="3"/>
      <c r="M227" s="3"/>
      <c r="N227" s="3"/>
      <c r="O227" s="3"/>
      <c r="P227" s="3"/>
      <c r="Q227" s="3"/>
      <c r="R227" s="3"/>
      <c r="S227" s="3"/>
      <c r="T227" s="3"/>
      <c r="U227" s="3"/>
      <c r="V227" s="3"/>
      <c r="W227" s="3"/>
      <c r="X227" s="3"/>
      <c r="Y227" s="3"/>
    </row>
    <row r="228" spans="1:25" ht="15.75" customHeight="1">
      <c r="A228" s="3"/>
      <c r="B228" s="3"/>
      <c r="C228" s="3"/>
      <c r="D228" s="3"/>
      <c r="E228" s="3"/>
      <c r="F228" s="3"/>
      <c r="G228" s="3"/>
      <c r="H228" s="3"/>
      <c r="I228" s="3"/>
      <c r="J228" s="3"/>
      <c r="K228" s="3"/>
      <c r="L228" s="3"/>
      <c r="M228" s="3"/>
      <c r="N228" s="3"/>
      <c r="O228" s="3"/>
      <c r="P228" s="3"/>
      <c r="Q228" s="3"/>
      <c r="R228" s="3"/>
      <c r="S228" s="3"/>
      <c r="T228" s="3"/>
      <c r="U228" s="3"/>
      <c r="V228" s="3"/>
      <c r="W228" s="3"/>
      <c r="X228" s="3"/>
      <c r="Y228" s="3"/>
    </row>
    <row r="229" spans="1:25" ht="15.75" customHeight="1">
      <c r="A229" s="3"/>
      <c r="B229" s="3"/>
      <c r="C229" s="3"/>
      <c r="D229" s="3"/>
      <c r="E229" s="3"/>
      <c r="F229" s="3"/>
      <c r="G229" s="3"/>
      <c r="H229" s="3"/>
      <c r="I229" s="3"/>
      <c r="J229" s="3"/>
      <c r="K229" s="3"/>
      <c r="L229" s="3"/>
      <c r="M229" s="3"/>
      <c r="N229" s="3"/>
      <c r="O229" s="3"/>
      <c r="P229" s="3"/>
      <c r="Q229" s="3"/>
      <c r="R229" s="3"/>
      <c r="S229" s="3"/>
      <c r="T229" s="3"/>
      <c r="U229" s="3"/>
      <c r="V229" s="3"/>
      <c r="W229" s="3"/>
      <c r="X229" s="3"/>
      <c r="Y229" s="3"/>
    </row>
    <row r="230" spans="1:25" ht="15.75" customHeight="1">
      <c r="A230" s="3"/>
      <c r="B230" s="3"/>
      <c r="C230" s="3"/>
      <c r="D230" s="3"/>
      <c r="E230" s="3"/>
      <c r="F230" s="3"/>
      <c r="G230" s="3"/>
      <c r="H230" s="3"/>
      <c r="I230" s="3"/>
      <c r="J230" s="3"/>
      <c r="K230" s="3"/>
      <c r="L230" s="3"/>
      <c r="M230" s="3"/>
      <c r="N230" s="3"/>
      <c r="O230" s="3"/>
      <c r="P230" s="3"/>
      <c r="Q230" s="3"/>
      <c r="R230" s="3"/>
      <c r="S230" s="3"/>
      <c r="T230" s="3"/>
      <c r="U230" s="3"/>
      <c r="V230" s="3"/>
      <c r="W230" s="3"/>
      <c r="X230" s="3"/>
      <c r="Y230" s="3"/>
    </row>
    <row r="231" spans="1:25" ht="15.75" customHeight="1"/>
    <row r="232" spans="1:25" ht="15.75" customHeight="1"/>
    <row r="233" spans="1:25" ht="15.75" customHeight="1"/>
    <row r="234" spans="1:25" ht="15.75" customHeight="1"/>
    <row r="235" spans="1:25" ht="15.75" customHeight="1"/>
    <row r="236" spans="1:25" ht="15.75" customHeight="1"/>
    <row r="237" spans="1:25" ht="15.75" customHeight="1"/>
    <row r="238" spans="1:25" ht="15.75" customHeight="1"/>
    <row r="239" spans="1:25" ht="15.75" customHeight="1"/>
    <row r="240" spans="1:25"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mergeCells count="6">
    <mergeCell ref="L24:M24"/>
    <mergeCell ref="B24:C24"/>
    <mergeCell ref="D24:E24"/>
    <mergeCell ref="F24:G24"/>
    <mergeCell ref="H24:I24"/>
    <mergeCell ref="J24:K24"/>
  </mergeCells>
  <pageMargins left="0.75" right="0.75" top="1" bottom="1" header="0" footer="0"/>
  <pageSetup paperSize="9" orientation="portrai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Z1000"/>
  <sheetViews>
    <sheetView workbookViewId="0"/>
  </sheetViews>
  <sheetFormatPr defaultColWidth="12.6640625" defaultRowHeight="15" customHeight="1"/>
  <cols>
    <col min="1" max="1" width="28" customWidth="1"/>
    <col min="2" max="9" width="9" customWidth="1"/>
  </cols>
  <sheetData>
    <row r="1" spans="1:26" ht="21.75" customHeight="1">
      <c r="A1" s="141" t="s">
        <v>248</v>
      </c>
      <c r="B1" s="109"/>
      <c r="C1" s="109"/>
      <c r="D1" s="109"/>
      <c r="E1" s="109"/>
      <c r="F1" s="109"/>
      <c r="G1" s="109"/>
      <c r="H1" s="109"/>
      <c r="I1" s="2"/>
      <c r="J1" s="3"/>
      <c r="K1" s="3"/>
      <c r="L1" s="3"/>
      <c r="M1" s="3"/>
      <c r="N1" s="3"/>
      <c r="O1" s="3"/>
      <c r="P1" s="3"/>
      <c r="Q1" s="3"/>
      <c r="R1" s="3"/>
      <c r="S1" s="3"/>
      <c r="T1" s="3"/>
      <c r="U1" s="3"/>
      <c r="V1" s="3"/>
      <c r="W1" s="3"/>
      <c r="X1" s="3"/>
      <c r="Y1" s="3"/>
      <c r="Z1" s="3"/>
    </row>
    <row r="2" spans="1:26" ht="18" customHeight="1">
      <c r="A2" s="2"/>
      <c r="B2" s="110">
        <v>2022</v>
      </c>
      <c r="C2" s="111"/>
      <c r="D2" s="110">
        <v>2023</v>
      </c>
      <c r="E2" s="111"/>
      <c r="F2" s="110">
        <v>2024</v>
      </c>
      <c r="G2" s="111"/>
      <c r="H2" s="110">
        <v>2025</v>
      </c>
      <c r="I2" s="111"/>
      <c r="J2" s="140"/>
      <c r="K2" s="109"/>
      <c r="L2" s="140"/>
      <c r="M2" s="109"/>
      <c r="N2" s="3"/>
      <c r="O2" s="3"/>
      <c r="P2" s="3"/>
      <c r="Q2" s="3"/>
      <c r="R2" s="3"/>
      <c r="S2" s="3"/>
      <c r="T2" s="3"/>
      <c r="U2" s="3"/>
      <c r="V2" s="3"/>
      <c r="W2" s="3"/>
      <c r="X2" s="3"/>
      <c r="Y2" s="3"/>
      <c r="Z2" s="3"/>
    </row>
    <row r="3" spans="1:26" ht="18" customHeight="1">
      <c r="A3" s="22"/>
      <c r="B3" s="8" t="s">
        <v>249</v>
      </c>
      <c r="C3" s="8" t="s">
        <v>163</v>
      </c>
      <c r="D3" s="8" t="s">
        <v>249</v>
      </c>
      <c r="E3" s="8" t="s">
        <v>163</v>
      </c>
      <c r="F3" s="8" t="s">
        <v>249</v>
      </c>
      <c r="G3" s="8" t="s">
        <v>163</v>
      </c>
      <c r="H3" s="8" t="s">
        <v>249</v>
      </c>
      <c r="I3" s="8" t="s">
        <v>163</v>
      </c>
      <c r="J3" s="3"/>
      <c r="K3" s="3"/>
      <c r="L3" s="3"/>
      <c r="M3" s="3"/>
      <c r="N3" s="3"/>
      <c r="O3" s="3"/>
      <c r="P3" s="3"/>
      <c r="Q3" s="3"/>
      <c r="R3" s="3"/>
      <c r="S3" s="3"/>
      <c r="T3" s="3"/>
      <c r="U3" s="3"/>
      <c r="V3" s="3"/>
      <c r="W3" s="3"/>
      <c r="X3" s="3"/>
      <c r="Y3" s="3"/>
      <c r="Z3" s="3"/>
    </row>
    <row r="4" spans="1:26" ht="18" customHeight="1">
      <c r="A4" s="10" t="s">
        <v>250</v>
      </c>
      <c r="B4" s="14">
        <v>245</v>
      </c>
      <c r="C4" s="13">
        <f>B4/B6</f>
        <v>0.55429864253393668</v>
      </c>
      <c r="D4" s="14" t="s">
        <v>102</v>
      </c>
      <c r="E4" s="14" t="s">
        <v>102</v>
      </c>
      <c r="F4" s="14" t="s">
        <v>102</v>
      </c>
      <c r="G4" s="14" t="s">
        <v>102</v>
      </c>
      <c r="H4" s="14">
        <v>562</v>
      </c>
      <c r="I4" s="13">
        <f>H4/H6</f>
        <v>0.58298755186721996</v>
      </c>
      <c r="J4" s="3"/>
      <c r="K4" s="3"/>
      <c r="L4" s="3"/>
      <c r="M4" s="3"/>
      <c r="N4" s="3"/>
      <c r="O4" s="3"/>
      <c r="P4" s="3"/>
      <c r="Q4" s="3"/>
      <c r="R4" s="3"/>
      <c r="S4" s="3"/>
      <c r="T4" s="3"/>
      <c r="U4" s="3"/>
      <c r="V4" s="3"/>
      <c r="W4" s="3"/>
      <c r="X4" s="3"/>
      <c r="Y4" s="3"/>
      <c r="Z4" s="3"/>
    </row>
    <row r="5" spans="1:26" ht="18" customHeight="1">
      <c r="A5" s="10" t="s">
        <v>251</v>
      </c>
      <c r="B5" s="22">
        <v>197</v>
      </c>
      <c r="C5" s="20">
        <f>B5/B6</f>
        <v>0.44570135746606337</v>
      </c>
      <c r="D5" s="22">
        <v>391</v>
      </c>
      <c r="E5" s="20">
        <f>D5/D6</f>
        <v>1</v>
      </c>
      <c r="F5" s="22">
        <v>437</v>
      </c>
      <c r="G5" s="20">
        <f>F5/F6</f>
        <v>1</v>
      </c>
      <c r="H5" s="22">
        <v>402</v>
      </c>
      <c r="I5" s="20">
        <f>H5/H6</f>
        <v>0.4170124481327801</v>
      </c>
      <c r="J5" s="3"/>
      <c r="K5" s="3"/>
      <c r="L5" s="3"/>
      <c r="M5" s="3"/>
      <c r="N5" s="3"/>
      <c r="O5" s="3"/>
      <c r="P5" s="3"/>
      <c r="Q5" s="3"/>
      <c r="R5" s="3"/>
      <c r="S5" s="3"/>
      <c r="T5" s="3"/>
      <c r="U5" s="3"/>
      <c r="V5" s="3"/>
      <c r="W5" s="3"/>
      <c r="X5" s="3"/>
      <c r="Y5" s="3"/>
      <c r="Z5" s="3"/>
    </row>
    <row r="6" spans="1:26" ht="18" customHeight="1">
      <c r="A6" s="10" t="s">
        <v>77</v>
      </c>
      <c r="B6" s="14">
        <f>B4+B5</f>
        <v>442</v>
      </c>
      <c r="C6" s="13">
        <f>B6/B6</f>
        <v>1</v>
      </c>
      <c r="D6" s="11">
        <f>D5</f>
        <v>391</v>
      </c>
      <c r="E6" s="13">
        <f>D6/D6</f>
        <v>1</v>
      </c>
      <c r="F6" s="11">
        <f>F5</f>
        <v>437</v>
      </c>
      <c r="G6" s="13">
        <f>F6/F6</f>
        <v>1</v>
      </c>
      <c r="H6" s="11">
        <f>H4+H5</f>
        <v>964</v>
      </c>
      <c r="I6" s="13">
        <f>H6/H6</f>
        <v>1</v>
      </c>
      <c r="J6" s="3"/>
      <c r="K6" s="3"/>
      <c r="L6" s="3"/>
      <c r="M6" s="3"/>
      <c r="N6" s="3"/>
      <c r="O6" s="3"/>
      <c r="P6" s="3"/>
      <c r="Q6" s="3"/>
      <c r="R6" s="3"/>
      <c r="S6" s="3"/>
      <c r="T6" s="3"/>
      <c r="U6" s="3"/>
      <c r="V6" s="3"/>
      <c r="W6" s="3"/>
      <c r="X6" s="3"/>
      <c r="Y6" s="3"/>
      <c r="Z6" s="3"/>
    </row>
    <row r="7" spans="1:26" ht="20.399999999999999">
      <c r="A7" s="25" t="s">
        <v>247</v>
      </c>
      <c r="B7" s="16"/>
      <c r="C7" s="16"/>
      <c r="D7" s="16"/>
      <c r="E7" s="16"/>
      <c r="F7" s="16"/>
      <c r="G7" s="16"/>
      <c r="H7" s="16"/>
      <c r="I7" s="16"/>
      <c r="J7" s="3"/>
      <c r="K7" s="3"/>
      <c r="L7" s="3"/>
      <c r="M7" s="3"/>
      <c r="N7" s="3"/>
      <c r="O7" s="3"/>
      <c r="P7" s="3"/>
      <c r="Q7" s="3"/>
      <c r="R7" s="3"/>
      <c r="S7" s="3"/>
      <c r="T7" s="3"/>
      <c r="U7" s="3"/>
      <c r="V7" s="3"/>
      <c r="W7" s="3"/>
      <c r="X7" s="3"/>
      <c r="Y7" s="3"/>
      <c r="Z7" s="3"/>
    </row>
    <row r="8" spans="1:26" ht="13.8">
      <c r="A8" s="2"/>
      <c r="B8" s="2"/>
      <c r="C8" s="2"/>
      <c r="D8" s="2"/>
      <c r="E8" s="2"/>
      <c r="F8" s="2"/>
      <c r="G8" s="2"/>
      <c r="H8" s="2"/>
      <c r="I8" s="2"/>
      <c r="J8" s="3"/>
      <c r="K8" s="3"/>
      <c r="L8" s="3"/>
      <c r="M8" s="3"/>
      <c r="N8" s="3"/>
      <c r="O8" s="3"/>
      <c r="P8" s="3"/>
      <c r="Q8" s="3"/>
      <c r="R8" s="3"/>
      <c r="S8" s="3"/>
      <c r="T8" s="3"/>
      <c r="U8" s="3"/>
      <c r="V8" s="3"/>
      <c r="W8" s="3"/>
      <c r="X8" s="3"/>
      <c r="Y8" s="3"/>
      <c r="Z8" s="3"/>
    </row>
    <row r="9" spans="1:26" ht="21.75" customHeight="1">
      <c r="A9" s="141" t="s">
        <v>252</v>
      </c>
      <c r="B9" s="109"/>
      <c r="C9" s="109"/>
      <c r="D9" s="109"/>
      <c r="E9" s="109"/>
      <c r="F9" s="109"/>
      <c r="G9" s="109"/>
      <c r="H9" s="109"/>
      <c r="I9" s="109"/>
      <c r="J9" s="3"/>
      <c r="K9" s="3"/>
      <c r="L9" s="3"/>
      <c r="M9" s="3"/>
      <c r="N9" s="3"/>
      <c r="O9" s="3"/>
      <c r="P9" s="3"/>
      <c r="Q9" s="3"/>
      <c r="R9" s="3"/>
      <c r="S9" s="3"/>
      <c r="T9" s="3"/>
      <c r="U9" s="3"/>
      <c r="V9" s="3"/>
      <c r="W9" s="3"/>
      <c r="X9" s="3"/>
      <c r="Y9" s="3"/>
      <c r="Z9" s="3"/>
    </row>
    <row r="10" spans="1:26" ht="18" customHeight="1">
      <c r="A10" s="2"/>
      <c r="B10" s="110">
        <v>2022</v>
      </c>
      <c r="C10" s="111"/>
      <c r="D10" s="110">
        <v>2023</v>
      </c>
      <c r="E10" s="111"/>
      <c r="F10" s="110">
        <v>2024</v>
      </c>
      <c r="G10" s="111"/>
      <c r="H10" s="110">
        <v>2025</v>
      </c>
      <c r="I10" s="111"/>
      <c r="J10" s="3"/>
      <c r="K10" s="3"/>
      <c r="L10" s="3"/>
      <c r="M10" s="3"/>
      <c r="N10" s="3"/>
      <c r="O10" s="3"/>
      <c r="P10" s="3"/>
      <c r="Q10" s="3"/>
      <c r="R10" s="3"/>
      <c r="S10" s="3"/>
      <c r="T10" s="3"/>
      <c r="U10" s="3"/>
      <c r="V10" s="3"/>
      <c r="W10" s="3"/>
      <c r="X10" s="3"/>
      <c r="Y10" s="3"/>
      <c r="Z10" s="3"/>
    </row>
    <row r="11" spans="1:26" ht="18" customHeight="1">
      <c r="A11" s="22"/>
      <c r="B11" s="8" t="s">
        <v>253</v>
      </c>
      <c r="C11" s="8" t="s">
        <v>254</v>
      </c>
      <c r="D11" s="8" t="s">
        <v>253</v>
      </c>
      <c r="E11" s="8" t="s">
        <v>254</v>
      </c>
      <c r="F11" s="8" t="s">
        <v>253</v>
      </c>
      <c r="G11" s="8" t="s">
        <v>254</v>
      </c>
      <c r="H11" s="8" t="s">
        <v>253</v>
      </c>
      <c r="I11" s="8" t="s">
        <v>254</v>
      </c>
      <c r="J11" s="3"/>
      <c r="K11" s="3"/>
      <c r="L11" s="3"/>
      <c r="M11" s="3"/>
      <c r="N11" s="3"/>
      <c r="O11" s="3"/>
      <c r="P11" s="3"/>
      <c r="Q11" s="3"/>
      <c r="R11" s="3"/>
      <c r="S11" s="3"/>
      <c r="T11" s="3"/>
      <c r="U11" s="3"/>
      <c r="V11" s="3"/>
      <c r="W11" s="3"/>
      <c r="X11" s="3"/>
      <c r="Y11" s="3"/>
      <c r="Z11" s="3"/>
    </row>
    <row r="12" spans="1:26" ht="18" customHeight="1">
      <c r="A12" s="10" t="s">
        <v>250</v>
      </c>
      <c r="B12" s="14">
        <v>81</v>
      </c>
      <c r="C12" s="14">
        <v>77</v>
      </c>
      <c r="D12" s="14" t="s">
        <v>102</v>
      </c>
      <c r="E12" s="14" t="s">
        <v>102</v>
      </c>
      <c r="F12" s="14" t="s">
        <v>102</v>
      </c>
      <c r="G12" s="14" t="s">
        <v>102</v>
      </c>
      <c r="H12" s="14" t="s">
        <v>102</v>
      </c>
      <c r="I12" s="14" t="s">
        <v>102</v>
      </c>
      <c r="J12" s="3"/>
      <c r="K12" s="3"/>
      <c r="L12" s="3"/>
      <c r="M12" s="3"/>
      <c r="N12" s="3"/>
      <c r="O12" s="3"/>
      <c r="P12" s="3"/>
      <c r="Q12" s="3"/>
      <c r="R12" s="3"/>
      <c r="S12" s="3"/>
      <c r="T12" s="3"/>
      <c r="U12" s="3"/>
      <c r="V12" s="3"/>
      <c r="W12" s="3"/>
      <c r="X12" s="3"/>
      <c r="Y12" s="3"/>
      <c r="Z12" s="3"/>
    </row>
    <row r="13" spans="1:26" ht="18" customHeight="1">
      <c r="A13" s="10" t="s">
        <v>251</v>
      </c>
      <c r="B13" s="22">
        <v>105</v>
      </c>
      <c r="C13" s="22">
        <v>92</v>
      </c>
      <c r="D13" s="22">
        <v>107</v>
      </c>
      <c r="E13" s="22">
        <v>133</v>
      </c>
      <c r="F13" s="22">
        <v>126</v>
      </c>
      <c r="G13" s="22">
        <v>142</v>
      </c>
      <c r="H13" s="22">
        <v>128</v>
      </c>
      <c r="I13" s="22">
        <v>107</v>
      </c>
      <c r="J13" s="3"/>
      <c r="K13" s="3"/>
      <c r="L13" s="3"/>
      <c r="M13" s="3"/>
      <c r="N13" s="3"/>
      <c r="O13" s="3"/>
      <c r="P13" s="3"/>
      <c r="Q13" s="3"/>
      <c r="R13" s="3"/>
      <c r="S13" s="3"/>
      <c r="T13" s="3"/>
      <c r="U13" s="3"/>
      <c r="V13" s="3"/>
      <c r="W13" s="3"/>
      <c r="X13" s="3"/>
      <c r="Y13" s="3"/>
      <c r="Z13" s="3"/>
    </row>
    <row r="14" spans="1:26" ht="18" customHeight="1">
      <c r="A14" s="10" t="s">
        <v>77</v>
      </c>
      <c r="B14" s="14">
        <f t="shared" ref="B14:C14" si="0">B12+B13</f>
        <v>186</v>
      </c>
      <c r="C14" s="14">
        <f t="shared" si="0"/>
        <v>169</v>
      </c>
      <c r="D14" s="14">
        <f t="shared" ref="D14:I14" si="1">D13</f>
        <v>107</v>
      </c>
      <c r="E14" s="14">
        <f t="shared" si="1"/>
        <v>133</v>
      </c>
      <c r="F14" s="14">
        <f t="shared" si="1"/>
        <v>126</v>
      </c>
      <c r="G14" s="14">
        <f t="shared" si="1"/>
        <v>142</v>
      </c>
      <c r="H14" s="14">
        <f t="shared" si="1"/>
        <v>128</v>
      </c>
      <c r="I14" s="14">
        <f t="shared" si="1"/>
        <v>107</v>
      </c>
      <c r="J14" s="3"/>
      <c r="K14" s="3"/>
      <c r="L14" s="3"/>
      <c r="M14" s="3"/>
      <c r="N14" s="3"/>
      <c r="O14" s="3"/>
      <c r="P14" s="3"/>
      <c r="Q14" s="3"/>
      <c r="R14" s="3"/>
      <c r="S14" s="3"/>
      <c r="T14" s="3"/>
      <c r="U14" s="3"/>
      <c r="V14" s="3"/>
      <c r="W14" s="3"/>
      <c r="X14" s="3"/>
      <c r="Y14" s="3"/>
      <c r="Z14" s="3"/>
    </row>
    <row r="15" spans="1:26" ht="20.399999999999999">
      <c r="A15" s="25" t="s">
        <v>247</v>
      </c>
      <c r="B15" s="16"/>
      <c r="C15" s="16"/>
      <c r="D15" s="16"/>
      <c r="E15" s="16"/>
      <c r="F15" s="16"/>
      <c r="G15" s="16"/>
      <c r="H15" s="16"/>
      <c r="I15" s="16"/>
      <c r="J15" s="3"/>
      <c r="K15" s="3"/>
      <c r="L15" s="3"/>
      <c r="M15" s="3"/>
      <c r="N15" s="3"/>
      <c r="O15" s="3"/>
      <c r="P15" s="3"/>
      <c r="Q15" s="3"/>
      <c r="R15" s="3"/>
      <c r="S15" s="3"/>
      <c r="T15" s="3"/>
      <c r="U15" s="3"/>
      <c r="V15" s="3"/>
      <c r="W15" s="3"/>
      <c r="X15" s="3"/>
      <c r="Y15" s="3"/>
      <c r="Z15" s="3"/>
    </row>
    <row r="16" spans="1:26" ht="13.8">
      <c r="D16" s="3"/>
      <c r="E16" s="3"/>
      <c r="F16" s="3"/>
      <c r="G16" s="3"/>
      <c r="H16" s="3"/>
      <c r="I16" s="3"/>
      <c r="J16" s="3"/>
      <c r="K16" s="3"/>
      <c r="L16" s="3"/>
      <c r="M16" s="3"/>
      <c r="N16" s="3"/>
      <c r="O16" s="3"/>
      <c r="P16" s="3"/>
      <c r="Q16" s="3"/>
      <c r="R16" s="3"/>
      <c r="S16" s="3"/>
      <c r="T16" s="3"/>
      <c r="U16" s="3"/>
      <c r="V16" s="3"/>
      <c r="W16" s="3"/>
      <c r="X16" s="3"/>
      <c r="Y16" s="3"/>
      <c r="Z16" s="3"/>
    </row>
    <row r="17" spans="1:26" ht="13.8">
      <c r="D17" s="3"/>
      <c r="E17" s="3"/>
      <c r="F17" s="3"/>
      <c r="G17" s="3"/>
      <c r="H17" s="3"/>
      <c r="I17" s="3"/>
      <c r="J17" s="3"/>
      <c r="K17" s="3"/>
      <c r="L17" s="3"/>
      <c r="M17" s="3"/>
      <c r="N17" s="3"/>
      <c r="O17" s="3"/>
      <c r="P17" s="3"/>
      <c r="Q17" s="3"/>
      <c r="R17" s="3"/>
      <c r="S17" s="3"/>
      <c r="T17" s="3"/>
      <c r="U17" s="3"/>
      <c r="V17" s="3"/>
      <c r="W17" s="3"/>
      <c r="X17" s="3"/>
      <c r="Y17" s="3"/>
      <c r="Z17" s="3"/>
    </row>
    <row r="18" spans="1:26" ht="13.8">
      <c r="D18" s="3"/>
      <c r="E18" s="3"/>
      <c r="F18" s="3"/>
      <c r="G18" s="3"/>
      <c r="H18" s="3"/>
      <c r="I18" s="3"/>
      <c r="J18" s="3"/>
      <c r="K18" s="3"/>
      <c r="L18" s="3"/>
      <c r="M18" s="3"/>
      <c r="N18" s="3"/>
      <c r="O18" s="3"/>
      <c r="P18" s="3"/>
      <c r="Q18" s="3"/>
      <c r="R18" s="3"/>
      <c r="S18" s="3"/>
      <c r="T18" s="3"/>
      <c r="U18" s="3"/>
      <c r="V18" s="3"/>
      <c r="W18" s="3"/>
      <c r="X18" s="3"/>
      <c r="Y18" s="3"/>
      <c r="Z18" s="3"/>
    </row>
    <row r="19" spans="1:26" ht="13.8">
      <c r="D19" s="3"/>
      <c r="E19" s="3"/>
      <c r="F19" s="3"/>
      <c r="G19" s="3"/>
      <c r="H19" s="3"/>
      <c r="I19" s="3"/>
      <c r="J19" s="3"/>
      <c r="K19" s="3"/>
      <c r="L19" s="3"/>
      <c r="M19" s="3"/>
      <c r="N19" s="3"/>
      <c r="O19" s="3"/>
      <c r="P19" s="3"/>
      <c r="Q19" s="3"/>
      <c r="R19" s="3"/>
      <c r="S19" s="3"/>
      <c r="T19" s="3"/>
      <c r="U19" s="3"/>
      <c r="V19" s="3"/>
      <c r="W19" s="3"/>
      <c r="X19" s="3"/>
      <c r="Y19" s="3"/>
      <c r="Z19" s="3"/>
    </row>
    <row r="20" spans="1:26" ht="13.8">
      <c r="A20" s="3"/>
      <c r="B20" s="3"/>
      <c r="C20" s="3"/>
      <c r="D20" s="3"/>
      <c r="E20" s="3"/>
      <c r="F20" s="3"/>
      <c r="G20" s="3"/>
      <c r="H20" s="3"/>
      <c r="I20" s="3"/>
      <c r="J20" s="3"/>
      <c r="K20" s="3"/>
      <c r="L20" s="3"/>
      <c r="M20" s="3"/>
      <c r="N20" s="3"/>
      <c r="O20" s="3"/>
      <c r="P20" s="3"/>
      <c r="Q20" s="3"/>
      <c r="R20" s="3"/>
      <c r="S20" s="3"/>
      <c r="T20" s="3"/>
      <c r="U20" s="3"/>
      <c r="V20" s="3"/>
      <c r="W20" s="3"/>
      <c r="X20" s="3"/>
      <c r="Y20" s="3"/>
      <c r="Z20" s="3"/>
    </row>
    <row r="21" spans="1:26" ht="15.75" customHeight="1">
      <c r="A21" s="3"/>
      <c r="B21" s="3"/>
      <c r="C21" s="3"/>
      <c r="D21" s="3"/>
      <c r="E21" s="3"/>
      <c r="F21" s="3"/>
      <c r="G21" s="3"/>
      <c r="H21" s="3"/>
      <c r="I21" s="3"/>
      <c r="J21" s="3"/>
      <c r="K21" s="3"/>
      <c r="L21" s="3"/>
      <c r="M21" s="3"/>
      <c r="N21" s="3"/>
      <c r="O21" s="3"/>
      <c r="P21" s="3"/>
      <c r="Q21" s="3"/>
      <c r="R21" s="3"/>
      <c r="S21" s="3"/>
      <c r="T21" s="3"/>
      <c r="U21" s="3"/>
      <c r="V21" s="3"/>
      <c r="W21" s="3"/>
      <c r="X21" s="3"/>
      <c r="Y21" s="3"/>
      <c r="Z21" s="3"/>
    </row>
    <row r="22" spans="1:26" ht="15.75" customHeight="1">
      <c r="A22" s="3"/>
      <c r="B22" s="3"/>
      <c r="C22" s="3"/>
      <c r="D22" s="3"/>
      <c r="E22" s="3"/>
      <c r="F22" s="3"/>
      <c r="G22" s="3"/>
      <c r="H22" s="3"/>
      <c r="I22" s="3"/>
      <c r="J22" s="3"/>
      <c r="K22" s="3"/>
      <c r="L22" s="3"/>
      <c r="M22" s="3"/>
      <c r="N22" s="3"/>
      <c r="O22" s="3"/>
      <c r="P22" s="3"/>
      <c r="Q22" s="3"/>
      <c r="R22" s="3"/>
      <c r="S22" s="3"/>
      <c r="T22" s="3"/>
      <c r="U22" s="3"/>
      <c r="V22" s="3"/>
      <c r="W22" s="3"/>
      <c r="X22" s="3"/>
      <c r="Y22" s="3"/>
      <c r="Z22" s="3"/>
    </row>
    <row r="23" spans="1:26" ht="15.75" customHeight="1">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ht="15.75" customHeight="1">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ht="15.75" customHeight="1">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ht="15.75" customHeight="1">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ht="15.75" customHeight="1">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ht="15.75" customHeight="1">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ht="15.75" customHeight="1">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ht="15.75" customHeight="1">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ht="15.75" customHeight="1">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ht="15.75" customHeight="1">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ht="15.75" customHeight="1">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ht="15.75" customHeight="1">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ht="15.75" customHeight="1">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ht="15.75" customHeight="1">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ht="15.75" customHeight="1">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ht="15.75" customHeight="1">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ht="15.75" customHeight="1">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ht="15.75" customHeight="1">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ht="15.75" customHeight="1">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ht="15.75" customHeight="1">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ht="15.75" customHeight="1">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ht="15.75" customHeight="1">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ht="15.75" customHeight="1">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ht="15.75" customHeight="1">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ht="15.75" customHeight="1">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ht="15.75" customHeight="1">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ht="15.75" customHeight="1">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ht="15.75" customHeight="1">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ht="15.75" customHeight="1">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ht="15.75" customHeight="1">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ht="15.75" customHeight="1">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ht="15.75" customHeight="1">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ht="15.75" customHeight="1">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ht="15.75" customHeight="1">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ht="15.75" customHeight="1">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ht="15.75" customHeight="1">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ht="15.75" customHeight="1">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ht="15.75" customHeight="1">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ht="15.75" customHeight="1">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ht="15.75" customHeight="1">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ht="15.75" customHeight="1">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ht="15.75" customHeight="1">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ht="15.75" customHeight="1">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ht="15.75" customHeight="1">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ht="15.75" customHeight="1">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ht="15.75" customHeight="1">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ht="15.75" customHeight="1">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ht="15.75" customHeight="1">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ht="15.75" customHeight="1">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ht="15.75" customHeight="1">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ht="15.75" customHeight="1">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ht="15.75" customHeight="1">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ht="15.75" customHeight="1">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ht="15.75" customHeight="1">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ht="15.75" customHeight="1">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ht="15.75" customHeight="1">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ht="15.75" customHeight="1">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ht="15.75" customHeight="1">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ht="15.75" customHeight="1">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ht="15.75" customHeight="1">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ht="15.75" customHeight="1">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ht="15.75" customHeight="1">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ht="15.75" customHeight="1">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ht="15.75" customHeight="1">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ht="15.75" customHeight="1">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ht="15.75" customHeight="1">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ht="15.75" customHeight="1">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ht="15.75" customHeight="1">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ht="15.75" customHeight="1">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ht="15.75" customHeight="1">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ht="15.75" customHeight="1">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ht="15.75" customHeight="1">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ht="15.75" customHeight="1">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ht="15.75" customHeight="1">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ht="15.75" customHeight="1">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ht="15.75" customHeight="1">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ht="15.75" customHeight="1">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ht="15.7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5.7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5.7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5.7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5.7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5.7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5.7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5.7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5.7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5.7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5.7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5.7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5.7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5.7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5.7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5.7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5.7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5.7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5.7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5.7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5.7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5.7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5.7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5.7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5.7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5.7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5.7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5.7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5.7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5.7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5.7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5.7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5.7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5.7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5.7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5.7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5.7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5.7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5.7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5.7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5.7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5.7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5.7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5.7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5.7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5.7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5.7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5.7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5.7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5.7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5.7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5.7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5.7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5.7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5.7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5.7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5.7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5.7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5.7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5.7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5.7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5.7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5.7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5.7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5.7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5.7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5.7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5.7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5.7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5.7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5.7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5.7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5.7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5.7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5.7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5.7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5.7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5.7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5.7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5.7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5.7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5.7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5.7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5.7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5.7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5.7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5.7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5.7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5.7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5.7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5.7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5.7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5.7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5.7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5.7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5.7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5.7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5.7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5.7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5.7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5.7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5.7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5.7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5.7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5.7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5.7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5.7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5.7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5.7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5.7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5.7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5.7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5.7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5.7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5.7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5.7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5.7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5.7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5.7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5.7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5.7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5.75" customHeight="1"/>
    <row r="222" spans="1:26" ht="15.75" customHeight="1"/>
    <row r="223" spans="1:26" ht="15.75" customHeight="1"/>
    <row r="224" spans="1:26"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2">
    <mergeCell ref="J2:K2"/>
    <mergeCell ref="L2:M2"/>
    <mergeCell ref="A1:H1"/>
    <mergeCell ref="B2:C2"/>
    <mergeCell ref="D2:E2"/>
    <mergeCell ref="F2:G2"/>
    <mergeCell ref="H2:I2"/>
    <mergeCell ref="A9:I9"/>
    <mergeCell ref="B10:C10"/>
    <mergeCell ref="D10:E10"/>
    <mergeCell ref="F10:G10"/>
    <mergeCell ref="H10:I10"/>
  </mergeCells>
  <pageMargins left="0.75" right="0.75" top="1" bottom="1" header="0" footer="0"/>
  <pageSetup paperSize="9" orientation="portrai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X1000"/>
  <sheetViews>
    <sheetView workbookViewId="0">
      <pane xSplit="1" ySplit="3" topLeftCell="B4" activePane="bottomRight" state="frozen"/>
      <selection pane="topRight" activeCell="B1" sqref="B1"/>
      <selection pane="bottomLeft" activeCell="A4" sqref="A4"/>
      <selection pane="bottomRight" activeCell="B4" sqref="B4"/>
    </sheetView>
  </sheetViews>
  <sheetFormatPr defaultColWidth="12.6640625" defaultRowHeight="15" customHeight="1"/>
  <cols>
    <col min="1" max="1" width="28" customWidth="1"/>
    <col min="2" max="5" width="9" customWidth="1"/>
    <col min="6" max="6" width="12.6640625" customWidth="1"/>
    <col min="10" max="11" width="16.44140625" customWidth="1"/>
    <col min="12" max="12" width="12.77734375" customWidth="1"/>
  </cols>
  <sheetData>
    <row r="1" spans="1:24" ht="21.75" customHeight="1">
      <c r="A1" s="1" t="s">
        <v>255</v>
      </c>
      <c r="B1" s="2"/>
      <c r="C1" s="2"/>
      <c r="D1" s="2"/>
      <c r="E1" s="2"/>
      <c r="F1" s="3"/>
      <c r="G1" s="3"/>
      <c r="H1" s="3"/>
      <c r="I1" s="3"/>
      <c r="J1" s="3"/>
      <c r="K1" s="3"/>
      <c r="L1" s="3"/>
      <c r="M1" s="3"/>
      <c r="N1" s="3"/>
      <c r="O1" s="3"/>
      <c r="P1" s="3"/>
      <c r="Q1" s="3"/>
      <c r="R1" s="3"/>
      <c r="S1" s="3"/>
      <c r="T1" s="3"/>
      <c r="U1" s="3"/>
      <c r="V1" s="3"/>
      <c r="W1" s="3"/>
      <c r="X1" s="3"/>
    </row>
    <row r="2" spans="1:24" ht="15.75" customHeight="1">
      <c r="A2" s="91"/>
      <c r="B2" s="2"/>
      <c r="C2" s="142"/>
      <c r="D2" s="109"/>
      <c r="E2" s="2"/>
      <c r="F2" s="3"/>
      <c r="G2" s="3"/>
      <c r="H2" s="3"/>
      <c r="I2" s="3"/>
      <c r="J2" s="3"/>
      <c r="K2" s="3"/>
      <c r="L2" s="3"/>
      <c r="M2" s="3"/>
      <c r="N2" s="3"/>
      <c r="O2" s="3"/>
      <c r="P2" s="3"/>
      <c r="Q2" s="3"/>
      <c r="R2" s="3"/>
      <c r="S2" s="3"/>
      <c r="T2" s="3"/>
      <c r="U2" s="3"/>
      <c r="V2" s="3"/>
      <c r="W2" s="3"/>
      <c r="X2" s="3"/>
    </row>
    <row r="3" spans="1:24" ht="13.8">
      <c r="A3" s="10" t="s">
        <v>256</v>
      </c>
      <c r="B3" s="10">
        <v>2022</v>
      </c>
      <c r="C3" s="10">
        <v>2023</v>
      </c>
      <c r="D3" s="10">
        <v>2024</v>
      </c>
      <c r="E3" s="10">
        <v>2025</v>
      </c>
      <c r="F3" s="3"/>
      <c r="G3" s="3"/>
      <c r="H3" s="3"/>
      <c r="I3" s="3"/>
      <c r="J3" s="3"/>
      <c r="K3" s="3"/>
      <c r="L3" s="3"/>
      <c r="M3" s="3"/>
      <c r="N3" s="3"/>
      <c r="O3" s="3"/>
      <c r="P3" s="3"/>
      <c r="Q3" s="3"/>
      <c r="R3" s="3"/>
      <c r="S3" s="3"/>
      <c r="T3" s="3"/>
      <c r="U3" s="3"/>
      <c r="V3" s="3"/>
      <c r="W3" s="3"/>
      <c r="X3" s="3"/>
    </row>
    <row r="4" spans="1:24" ht="18" customHeight="1">
      <c r="A4" s="14" t="s">
        <v>257</v>
      </c>
      <c r="B4" s="14">
        <v>1</v>
      </c>
      <c r="C4" s="14">
        <v>1</v>
      </c>
      <c r="D4" s="14">
        <v>1</v>
      </c>
      <c r="E4" s="14">
        <v>1</v>
      </c>
      <c r="F4" s="3"/>
      <c r="G4" s="3"/>
      <c r="H4" s="3"/>
      <c r="I4" s="3"/>
      <c r="J4" s="3"/>
      <c r="K4" s="3"/>
      <c r="L4" s="3"/>
      <c r="M4" s="3"/>
      <c r="N4" s="3"/>
      <c r="O4" s="3"/>
      <c r="P4" s="3"/>
      <c r="Q4" s="3"/>
      <c r="R4" s="3"/>
      <c r="S4" s="3"/>
      <c r="T4" s="3"/>
      <c r="U4" s="3"/>
      <c r="V4" s="3"/>
      <c r="W4" s="3"/>
    </row>
    <row r="5" spans="1:24" ht="18" customHeight="1">
      <c r="A5" s="22" t="s">
        <v>89</v>
      </c>
      <c r="B5" s="22">
        <v>5</v>
      </c>
      <c r="C5" s="22">
        <v>4</v>
      </c>
      <c r="D5" s="22">
        <v>4</v>
      </c>
      <c r="E5" s="22">
        <v>4</v>
      </c>
      <c r="F5" s="3"/>
      <c r="G5" s="3"/>
      <c r="H5" s="3"/>
      <c r="I5" s="3"/>
      <c r="J5" s="3"/>
      <c r="K5" s="3"/>
      <c r="L5" s="3"/>
      <c r="M5" s="3"/>
      <c r="N5" s="3"/>
      <c r="O5" s="3"/>
      <c r="P5" s="3"/>
      <c r="Q5" s="3"/>
      <c r="R5" s="3"/>
      <c r="S5" s="3"/>
      <c r="T5" s="3"/>
      <c r="U5" s="3"/>
      <c r="V5" s="3"/>
      <c r="W5" s="3"/>
      <c r="X5" s="3"/>
    </row>
    <row r="6" spans="1:24" ht="18" customHeight="1">
      <c r="A6" s="14" t="s">
        <v>258</v>
      </c>
      <c r="B6" s="14">
        <v>1</v>
      </c>
      <c r="C6" s="14">
        <v>1</v>
      </c>
      <c r="D6" s="14">
        <v>1</v>
      </c>
      <c r="E6" s="14">
        <v>1</v>
      </c>
      <c r="F6" s="3"/>
      <c r="G6" s="3"/>
      <c r="H6" s="3"/>
      <c r="I6" s="3"/>
      <c r="J6" s="3"/>
      <c r="K6" s="3"/>
      <c r="L6" s="3"/>
      <c r="M6" s="3"/>
      <c r="N6" s="3"/>
      <c r="O6" s="3"/>
      <c r="P6" s="3"/>
      <c r="Q6" s="3"/>
      <c r="R6" s="3"/>
      <c r="S6" s="3"/>
      <c r="T6" s="3"/>
      <c r="U6" s="3"/>
      <c r="V6" s="3"/>
      <c r="W6" s="3"/>
      <c r="X6" s="3"/>
    </row>
    <row r="7" spans="1:24" ht="18" customHeight="1">
      <c r="A7" s="22" t="s">
        <v>259</v>
      </c>
      <c r="B7" s="22">
        <v>1</v>
      </c>
      <c r="C7" s="22">
        <v>1</v>
      </c>
      <c r="D7" s="22">
        <v>1</v>
      </c>
      <c r="E7" s="22">
        <v>1</v>
      </c>
      <c r="F7" s="3"/>
      <c r="G7" s="3"/>
      <c r="H7" s="3"/>
      <c r="I7" s="3"/>
      <c r="J7" s="3"/>
      <c r="K7" s="3"/>
      <c r="L7" s="3"/>
      <c r="M7" s="3"/>
      <c r="N7" s="3"/>
      <c r="O7" s="3"/>
      <c r="P7" s="3"/>
      <c r="Q7" s="3"/>
      <c r="R7" s="3"/>
      <c r="S7" s="3"/>
      <c r="T7" s="3"/>
      <c r="U7" s="3"/>
      <c r="V7" s="3"/>
      <c r="W7" s="3"/>
      <c r="X7" s="3"/>
    </row>
    <row r="8" spans="1:24" ht="18" customHeight="1">
      <c r="A8" s="14" t="s">
        <v>260</v>
      </c>
      <c r="B8" s="14">
        <v>1</v>
      </c>
      <c r="C8" s="14">
        <v>1</v>
      </c>
      <c r="D8" s="14">
        <v>1</v>
      </c>
      <c r="E8" s="14">
        <v>1</v>
      </c>
      <c r="F8" s="3"/>
      <c r="G8" s="3"/>
      <c r="H8" s="3"/>
      <c r="I8" s="3"/>
      <c r="J8" s="3"/>
      <c r="K8" s="3"/>
      <c r="L8" s="3"/>
      <c r="M8" s="3"/>
      <c r="N8" s="3"/>
      <c r="O8" s="3"/>
      <c r="P8" s="3"/>
      <c r="Q8" s="3"/>
      <c r="R8" s="3"/>
      <c r="S8" s="3"/>
      <c r="T8" s="3"/>
      <c r="U8" s="3"/>
      <c r="V8" s="3"/>
      <c r="W8" s="3"/>
      <c r="X8" s="3"/>
    </row>
    <row r="9" spans="1:24" ht="18" customHeight="1">
      <c r="A9" s="22" t="s">
        <v>261</v>
      </c>
      <c r="B9" s="22">
        <v>1</v>
      </c>
      <c r="C9" s="22">
        <v>1</v>
      </c>
      <c r="D9" s="22">
        <v>1</v>
      </c>
      <c r="E9" s="22">
        <v>1</v>
      </c>
      <c r="F9" s="3"/>
      <c r="G9" s="3"/>
      <c r="H9" s="3"/>
      <c r="I9" s="3"/>
      <c r="J9" s="3"/>
      <c r="K9" s="3"/>
      <c r="L9" s="3"/>
      <c r="M9" s="3"/>
      <c r="N9" s="3"/>
      <c r="O9" s="3"/>
      <c r="P9" s="3"/>
      <c r="Q9" s="3"/>
      <c r="R9" s="3"/>
      <c r="S9" s="3"/>
      <c r="T9" s="3"/>
      <c r="U9" s="3"/>
      <c r="V9" s="3"/>
      <c r="W9" s="3"/>
      <c r="X9" s="3"/>
    </row>
    <row r="10" spans="1:24" ht="18" customHeight="1">
      <c r="A10" s="14" t="s">
        <v>262</v>
      </c>
      <c r="B10" s="14">
        <v>1</v>
      </c>
      <c r="C10" s="14">
        <v>1</v>
      </c>
      <c r="D10" s="14">
        <v>1</v>
      </c>
      <c r="E10" s="14">
        <v>1</v>
      </c>
      <c r="F10" s="3"/>
      <c r="G10" s="3"/>
      <c r="H10" s="3"/>
      <c r="I10" s="3"/>
      <c r="J10" s="3"/>
      <c r="K10" s="3"/>
      <c r="L10" s="3"/>
      <c r="M10" s="3"/>
      <c r="N10" s="3"/>
      <c r="O10" s="3"/>
      <c r="P10" s="3"/>
      <c r="Q10" s="3"/>
      <c r="R10" s="3"/>
      <c r="S10" s="3"/>
      <c r="T10" s="3"/>
      <c r="U10" s="3"/>
      <c r="V10" s="3"/>
      <c r="W10" s="3"/>
      <c r="X10" s="3"/>
    </row>
    <row r="11" spans="1:24" ht="18" customHeight="1">
      <c r="A11" s="22" t="s">
        <v>263</v>
      </c>
      <c r="B11" s="22">
        <v>1</v>
      </c>
      <c r="C11" s="22">
        <v>1</v>
      </c>
      <c r="D11" s="22">
        <v>1</v>
      </c>
      <c r="E11" s="22">
        <v>1</v>
      </c>
      <c r="F11" s="3"/>
      <c r="G11" s="3"/>
      <c r="H11" s="3"/>
      <c r="I11" s="3"/>
      <c r="J11" s="3"/>
      <c r="K11" s="3"/>
      <c r="L11" s="3"/>
      <c r="M11" s="3"/>
      <c r="N11" s="3"/>
      <c r="O11" s="3"/>
      <c r="P11" s="3"/>
      <c r="Q11" s="3"/>
      <c r="R11" s="3"/>
      <c r="S11" s="3"/>
      <c r="T11" s="3"/>
      <c r="U11" s="3"/>
      <c r="V11" s="3"/>
      <c r="W11" s="3"/>
      <c r="X11" s="3"/>
    </row>
    <row r="12" spans="1:24" ht="18" customHeight="1">
      <c r="A12" s="14" t="s">
        <v>264</v>
      </c>
      <c r="B12" s="14">
        <v>1</v>
      </c>
      <c r="C12" s="14">
        <v>1</v>
      </c>
      <c r="D12" s="14">
        <v>1</v>
      </c>
      <c r="E12" s="14">
        <v>1</v>
      </c>
      <c r="F12" s="3"/>
      <c r="G12" s="3"/>
      <c r="H12" s="3"/>
      <c r="I12" s="3"/>
      <c r="J12" s="3"/>
      <c r="K12" s="3"/>
      <c r="L12" s="3"/>
      <c r="M12" s="3"/>
      <c r="N12" s="3"/>
      <c r="O12" s="3"/>
      <c r="P12" s="3"/>
      <c r="Q12" s="3"/>
      <c r="R12" s="3"/>
      <c r="S12" s="3"/>
      <c r="T12" s="3"/>
      <c r="U12" s="3"/>
      <c r="V12" s="3"/>
      <c r="W12" s="3"/>
      <c r="X12" s="3"/>
    </row>
    <row r="13" spans="1:24" ht="18" customHeight="1">
      <c r="A13" s="22" t="s">
        <v>265</v>
      </c>
      <c r="B13" s="22">
        <v>1</v>
      </c>
      <c r="C13" s="22">
        <v>1</v>
      </c>
      <c r="D13" s="22">
        <v>1</v>
      </c>
      <c r="E13" s="22">
        <v>1</v>
      </c>
      <c r="F13" s="3"/>
      <c r="G13" s="3"/>
      <c r="H13" s="3"/>
      <c r="I13" s="3"/>
      <c r="J13" s="3"/>
      <c r="K13" s="3"/>
      <c r="L13" s="3"/>
      <c r="M13" s="3"/>
      <c r="N13" s="3"/>
      <c r="O13" s="3"/>
      <c r="P13" s="3"/>
      <c r="Q13" s="3"/>
      <c r="R13" s="3"/>
      <c r="S13" s="3"/>
      <c r="T13" s="3"/>
      <c r="U13" s="3"/>
      <c r="V13" s="3"/>
      <c r="W13" s="3"/>
      <c r="X13" s="3"/>
    </row>
    <row r="14" spans="1:24" ht="18" customHeight="1">
      <c r="A14" s="14" t="s">
        <v>266</v>
      </c>
      <c r="B14" s="14">
        <v>1</v>
      </c>
      <c r="C14" s="14">
        <v>1</v>
      </c>
      <c r="D14" s="14">
        <v>1</v>
      </c>
      <c r="E14" s="14">
        <v>1</v>
      </c>
      <c r="F14" s="3"/>
      <c r="G14" s="3"/>
      <c r="H14" s="3"/>
      <c r="I14" s="3"/>
      <c r="J14" s="3"/>
      <c r="K14" s="3"/>
      <c r="L14" s="3"/>
      <c r="M14" s="3"/>
      <c r="N14" s="3"/>
      <c r="O14" s="3"/>
      <c r="P14" s="3"/>
      <c r="Q14" s="3"/>
      <c r="R14" s="3"/>
      <c r="S14" s="3"/>
      <c r="T14" s="3"/>
      <c r="U14" s="3"/>
      <c r="V14" s="3"/>
      <c r="W14" s="3"/>
      <c r="X14" s="3"/>
    </row>
    <row r="15" spans="1:24" ht="18" customHeight="1">
      <c r="A15" s="22" t="s">
        <v>267</v>
      </c>
      <c r="B15" s="22">
        <v>1</v>
      </c>
      <c r="C15" s="22">
        <v>1</v>
      </c>
      <c r="D15" s="22">
        <v>1</v>
      </c>
      <c r="E15" s="22">
        <v>1</v>
      </c>
      <c r="F15" s="3"/>
      <c r="G15" s="3"/>
      <c r="H15" s="3"/>
      <c r="I15" s="3"/>
      <c r="J15" s="3"/>
      <c r="K15" s="3"/>
      <c r="L15" s="3"/>
      <c r="M15" s="3"/>
      <c r="N15" s="3"/>
      <c r="O15" s="3"/>
      <c r="P15" s="3"/>
      <c r="Q15" s="3"/>
      <c r="R15" s="3"/>
      <c r="S15" s="3"/>
      <c r="T15" s="3"/>
      <c r="U15" s="3"/>
      <c r="V15" s="3"/>
      <c r="W15" s="3"/>
      <c r="X15" s="3"/>
    </row>
    <row r="16" spans="1:24" ht="18" customHeight="1">
      <c r="A16" s="14" t="s">
        <v>268</v>
      </c>
      <c r="B16" s="14">
        <v>1</v>
      </c>
      <c r="C16" s="14">
        <v>1</v>
      </c>
      <c r="D16" s="14">
        <v>1</v>
      </c>
      <c r="E16" s="14">
        <v>1</v>
      </c>
      <c r="F16" s="3"/>
      <c r="G16" s="3"/>
      <c r="H16" s="3"/>
      <c r="I16" s="3"/>
      <c r="J16" s="3"/>
      <c r="K16" s="3"/>
      <c r="L16" s="3"/>
      <c r="M16" s="3"/>
      <c r="N16" s="3"/>
      <c r="O16" s="3"/>
      <c r="P16" s="3"/>
      <c r="Q16" s="3"/>
      <c r="R16" s="3"/>
      <c r="S16" s="3"/>
      <c r="T16" s="3"/>
      <c r="U16" s="3"/>
      <c r="V16" s="3"/>
      <c r="W16" s="3"/>
      <c r="X16" s="3"/>
    </row>
    <row r="17" spans="1:24" ht="18" customHeight="1">
      <c r="A17" s="22" t="s">
        <v>269</v>
      </c>
      <c r="B17" s="22">
        <v>1</v>
      </c>
      <c r="C17" s="22">
        <v>1</v>
      </c>
      <c r="D17" s="22">
        <v>1</v>
      </c>
      <c r="E17" s="22">
        <v>1</v>
      </c>
      <c r="F17" s="3"/>
      <c r="G17" s="3"/>
      <c r="H17" s="3"/>
      <c r="I17" s="3"/>
      <c r="J17" s="3"/>
      <c r="K17" s="3"/>
      <c r="L17" s="3"/>
      <c r="M17" s="3"/>
      <c r="N17" s="3"/>
      <c r="O17" s="3"/>
      <c r="P17" s="3"/>
      <c r="Q17" s="3"/>
      <c r="R17" s="3"/>
      <c r="S17" s="3"/>
      <c r="T17" s="3"/>
      <c r="U17" s="3"/>
      <c r="V17" s="3"/>
      <c r="W17" s="3"/>
      <c r="X17" s="3"/>
    </row>
    <row r="18" spans="1:24" ht="18" customHeight="1">
      <c r="A18" s="14" t="s">
        <v>270</v>
      </c>
      <c r="B18" s="14">
        <v>1</v>
      </c>
      <c r="C18" s="14">
        <v>1</v>
      </c>
      <c r="D18" s="14">
        <v>1</v>
      </c>
      <c r="E18" s="14">
        <v>1</v>
      </c>
      <c r="F18" s="3"/>
      <c r="G18" s="3"/>
      <c r="H18" s="3"/>
      <c r="I18" s="3"/>
      <c r="J18" s="3"/>
      <c r="K18" s="3"/>
      <c r="L18" s="3"/>
      <c r="M18" s="3"/>
      <c r="N18" s="3"/>
      <c r="O18" s="3"/>
      <c r="P18" s="3"/>
      <c r="Q18" s="3"/>
      <c r="R18" s="3"/>
      <c r="S18" s="3"/>
      <c r="T18" s="3"/>
      <c r="U18" s="3"/>
      <c r="V18" s="3"/>
      <c r="W18" s="3"/>
      <c r="X18" s="3"/>
    </row>
    <row r="19" spans="1:24" ht="18" customHeight="1">
      <c r="A19" s="22" t="s">
        <v>271</v>
      </c>
      <c r="B19" s="22">
        <v>1</v>
      </c>
      <c r="C19" s="22">
        <v>1</v>
      </c>
      <c r="D19" s="22">
        <v>1</v>
      </c>
      <c r="E19" s="22">
        <v>1</v>
      </c>
      <c r="F19" s="3"/>
      <c r="G19" s="3"/>
      <c r="H19" s="3"/>
      <c r="I19" s="3"/>
      <c r="J19" s="3"/>
      <c r="K19" s="3"/>
      <c r="L19" s="3"/>
      <c r="M19" s="3"/>
      <c r="N19" s="3"/>
      <c r="O19" s="3"/>
      <c r="P19" s="3"/>
      <c r="Q19" s="3"/>
      <c r="R19" s="3"/>
      <c r="S19" s="3"/>
      <c r="T19" s="3"/>
      <c r="U19" s="3"/>
      <c r="V19" s="3"/>
      <c r="W19" s="3"/>
      <c r="X19" s="3"/>
    </row>
    <row r="20" spans="1:24" ht="18" customHeight="1">
      <c r="A20" s="14" t="s">
        <v>272</v>
      </c>
      <c r="B20" s="14">
        <v>1</v>
      </c>
      <c r="C20" s="14">
        <v>1</v>
      </c>
      <c r="D20" s="14">
        <v>1</v>
      </c>
      <c r="E20" s="14">
        <v>1</v>
      </c>
      <c r="F20" s="3"/>
      <c r="G20" s="3"/>
      <c r="H20" s="3"/>
      <c r="I20" s="3"/>
      <c r="J20" s="3"/>
      <c r="K20" s="3"/>
      <c r="L20" s="3"/>
      <c r="M20" s="3"/>
      <c r="N20" s="3"/>
      <c r="O20" s="3"/>
      <c r="P20" s="3"/>
      <c r="Q20" s="3"/>
      <c r="R20" s="3"/>
      <c r="S20" s="3"/>
      <c r="T20" s="3"/>
      <c r="U20" s="3"/>
      <c r="V20" s="3"/>
      <c r="W20" s="3"/>
      <c r="X20" s="3"/>
    </row>
    <row r="21" spans="1:24" ht="18" customHeight="1">
      <c r="A21" s="22" t="s">
        <v>273</v>
      </c>
      <c r="B21" s="22">
        <v>1</v>
      </c>
      <c r="C21" s="22">
        <v>1</v>
      </c>
      <c r="D21" s="22">
        <v>1</v>
      </c>
      <c r="E21" s="22">
        <v>1</v>
      </c>
      <c r="F21" s="3"/>
      <c r="G21" s="3"/>
      <c r="H21" s="3"/>
      <c r="I21" s="3"/>
      <c r="J21" s="3"/>
      <c r="K21" s="3"/>
      <c r="L21" s="3"/>
      <c r="M21" s="3"/>
      <c r="N21" s="3"/>
      <c r="O21" s="3"/>
      <c r="P21" s="3"/>
      <c r="Q21" s="3"/>
      <c r="R21" s="3"/>
      <c r="S21" s="3"/>
      <c r="T21" s="3"/>
      <c r="U21" s="3"/>
      <c r="V21" s="3"/>
      <c r="W21" s="3"/>
      <c r="X21" s="3"/>
    </row>
    <row r="22" spans="1:24" ht="18" customHeight="1">
      <c r="A22" s="14" t="s">
        <v>274</v>
      </c>
      <c r="B22" s="14">
        <v>1</v>
      </c>
      <c r="C22" s="14">
        <v>1</v>
      </c>
      <c r="D22" s="14">
        <v>1</v>
      </c>
      <c r="E22" s="14">
        <v>1</v>
      </c>
      <c r="F22" s="3"/>
      <c r="G22" s="3"/>
      <c r="H22" s="3"/>
      <c r="I22" s="3"/>
      <c r="J22" s="3"/>
      <c r="K22" s="3"/>
      <c r="L22" s="3"/>
      <c r="M22" s="3"/>
      <c r="N22" s="3"/>
      <c r="O22" s="3"/>
      <c r="P22" s="3"/>
      <c r="Q22" s="3"/>
      <c r="R22" s="3"/>
      <c r="S22" s="3"/>
      <c r="T22" s="3"/>
      <c r="U22" s="3"/>
      <c r="V22" s="3"/>
      <c r="W22" s="3"/>
      <c r="X22" s="3"/>
    </row>
    <row r="23" spans="1:24" ht="18" customHeight="1">
      <c r="A23" s="22" t="s">
        <v>275</v>
      </c>
      <c r="B23" s="22">
        <v>1</v>
      </c>
      <c r="C23" s="22">
        <v>1</v>
      </c>
      <c r="D23" s="22">
        <v>1</v>
      </c>
      <c r="E23" s="22">
        <v>1</v>
      </c>
      <c r="F23" s="3"/>
      <c r="G23" s="3"/>
      <c r="H23" s="3"/>
      <c r="I23" s="3"/>
      <c r="J23" s="3"/>
      <c r="K23" s="3"/>
      <c r="L23" s="3"/>
      <c r="M23" s="3"/>
      <c r="N23" s="3"/>
      <c r="O23" s="3"/>
      <c r="P23" s="3"/>
      <c r="Q23" s="3"/>
      <c r="R23" s="3"/>
      <c r="S23" s="3"/>
      <c r="T23" s="3"/>
      <c r="U23" s="3"/>
      <c r="V23" s="3"/>
      <c r="W23" s="3"/>
      <c r="X23" s="3"/>
    </row>
    <row r="24" spans="1:24" ht="18" customHeight="1">
      <c r="A24" s="14" t="s">
        <v>276</v>
      </c>
      <c r="B24" s="14">
        <v>1</v>
      </c>
      <c r="C24" s="14">
        <v>1</v>
      </c>
      <c r="D24" s="14">
        <v>1</v>
      </c>
      <c r="E24" s="14">
        <v>1</v>
      </c>
      <c r="F24" s="3"/>
      <c r="G24" s="3"/>
      <c r="H24" s="3"/>
      <c r="I24" s="3"/>
      <c r="J24" s="3"/>
      <c r="K24" s="3"/>
      <c r="L24" s="3"/>
      <c r="M24" s="3"/>
      <c r="N24" s="3"/>
      <c r="O24" s="3"/>
      <c r="P24" s="3"/>
      <c r="Q24" s="3"/>
      <c r="R24" s="3"/>
      <c r="S24" s="3"/>
      <c r="T24" s="3"/>
      <c r="U24" s="3"/>
      <c r="V24" s="3"/>
      <c r="W24" s="3"/>
      <c r="X24" s="3"/>
    </row>
    <row r="25" spans="1:24" ht="18" customHeight="1">
      <c r="A25" s="22" t="s">
        <v>277</v>
      </c>
      <c r="B25" s="22">
        <v>1</v>
      </c>
      <c r="C25" s="22">
        <v>1</v>
      </c>
      <c r="D25" s="22">
        <v>1</v>
      </c>
      <c r="E25" s="22">
        <v>1</v>
      </c>
      <c r="F25" s="3"/>
      <c r="G25" s="3"/>
      <c r="H25" s="3"/>
      <c r="I25" s="3"/>
      <c r="J25" s="3"/>
      <c r="K25" s="3"/>
      <c r="L25" s="3"/>
      <c r="M25" s="3"/>
      <c r="N25" s="3"/>
      <c r="O25" s="3"/>
      <c r="P25" s="3"/>
      <c r="Q25" s="3"/>
      <c r="R25" s="3"/>
      <c r="S25" s="3"/>
      <c r="T25" s="3"/>
      <c r="U25" s="3"/>
      <c r="V25" s="3"/>
      <c r="W25" s="3"/>
      <c r="X25" s="3"/>
    </row>
    <row r="26" spans="1:24" ht="18" customHeight="1">
      <c r="A26" s="14" t="s">
        <v>278</v>
      </c>
      <c r="B26" s="14">
        <v>1</v>
      </c>
      <c r="C26" s="14">
        <v>1</v>
      </c>
      <c r="D26" s="14">
        <v>1</v>
      </c>
      <c r="E26" s="14">
        <v>1</v>
      </c>
      <c r="F26" s="3"/>
      <c r="G26" s="3"/>
      <c r="H26" s="3"/>
      <c r="I26" s="3"/>
      <c r="J26" s="3"/>
      <c r="K26" s="3"/>
      <c r="L26" s="3"/>
      <c r="M26" s="3"/>
      <c r="N26" s="3"/>
      <c r="O26" s="3"/>
      <c r="P26" s="3"/>
      <c r="Q26" s="3"/>
      <c r="R26" s="3"/>
      <c r="S26" s="3"/>
      <c r="T26" s="3"/>
      <c r="U26" s="3"/>
      <c r="V26" s="3"/>
      <c r="W26" s="3"/>
      <c r="X26" s="3"/>
    </row>
    <row r="27" spans="1:24" ht="18" customHeight="1">
      <c r="A27" s="22" t="s">
        <v>279</v>
      </c>
      <c r="B27" s="22">
        <v>1</v>
      </c>
      <c r="C27" s="22">
        <v>1</v>
      </c>
      <c r="D27" s="22">
        <v>1</v>
      </c>
      <c r="E27" s="22">
        <v>1</v>
      </c>
      <c r="F27" s="3"/>
      <c r="G27" s="3"/>
      <c r="H27" s="3"/>
      <c r="I27" s="3"/>
      <c r="J27" s="3"/>
      <c r="K27" s="3"/>
      <c r="L27" s="3"/>
      <c r="M27" s="3"/>
      <c r="N27" s="3"/>
      <c r="O27" s="3"/>
      <c r="P27" s="3"/>
      <c r="Q27" s="3"/>
      <c r="R27" s="3"/>
      <c r="S27" s="3"/>
      <c r="T27" s="3"/>
      <c r="U27" s="3"/>
      <c r="V27" s="3"/>
      <c r="W27" s="3"/>
      <c r="X27" s="3"/>
    </row>
    <row r="28" spans="1:24" ht="18" customHeight="1">
      <c r="A28" s="14" t="s">
        <v>280</v>
      </c>
      <c r="B28" s="14">
        <v>3</v>
      </c>
      <c r="C28" s="14">
        <v>3</v>
      </c>
      <c r="D28" s="14">
        <v>3</v>
      </c>
      <c r="E28" s="14">
        <v>3</v>
      </c>
      <c r="F28" s="3"/>
      <c r="G28" s="3"/>
      <c r="H28" s="3"/>
      <c r="I28" s="3"/>
      <c r="J28" s="3"/>
      <c r="K28" s="3"/>
      <c r="L28" s="3"/>
      <c r="M28" s="3"/>
      <c r="N28" s="3"/>
      <c r="O28" s="3"/>
      <c r="P28" s="3"/>
      <c r="Q28" s="3"/>
      <c r="R28" s="3"/>
      <c r="S28" s="3"/>
      <c r="T28" s="3"/>
      <c r="U28" s="3"/>
      <c r="V28" s="3"/>
      <c r="W28" s="3"/>
      <c r="X28" s="3"/>
    </row>
    <row r="29" spans="1:24" ht="18" customHeight="1">
      <c r="A29" s="22" t="s">
        <v>281</v>
      </c>
      <c r="B29" s="22">
        <v>1</v>
      </c>
      <c r="C29" s="22">
        <v>1</v>
      </c>
      <c r="D29" s="22">
        <v>1</v>
      </c>
      <c r="E29" s="22">
        <v>1</v>
      </c>
      <c r="F29" s="3"/>
      <c r="G29" s="3"/>
      <c r="H29" s="3"/>
      <c r="I29" s="3"/>
      <c r="J29" s="3"/>
      <c r="K29" s="3"/>
      <c r="L29" s="3"/>
      <c r="M29" s="3"/>
      <c r="N29" s="3"/>
      <c r="O29" s="3"/>
      <c r="P29" s="3"/>
      <c r="Q29" s="3"/>
      <c r="R29" s="3"/>
      <c r="S29" s="3"/>
      <c r="T29" s="3"/>
      <c r="U29" s="3"/>
      <c r="V29" s="3"/>
      <c r="W29" s="3"/>
      <c r="X29" s="3"/>
    </row>
    <row r="30" spans="1:24" ht="18" customHeight="1">
      <c r="A30" s="14" t="s">
        <v>282</v>
      </c>
      <c r="B30" s="14">
        <v>1</v>
      </c>
      <c r="C30" s="14">
        <v>1</v>
      </c>
      <c r="D30" s="14">
        <v>1</v>
      </c>
      <c r="E30" s="14">
        <v>1</v>
      </c>
      <c r="F30" s="3"/>
      <c r="G30" s="3"/>
      <c r="H30" s="3"/>
      <c r="I30" s="3"/>
      <c r="J30" s="3"/>
      <c r="K30" s="3"/>
      <c r="L30" s="3"/>
      <c r="M30" s="3"/>
      <c r="N30" s="3"/>
      <c r="O30" s="3"/>
      <c r="P30" s="3"/>
      <c r="Q30" s="3"/>
      <c r="R30" s="3"/>
      <c r="S30" s="3"/>
      <c r="T30" s="3"/>
      <c r="U30" s="3"/>
      <c r="V30" s="3"/>
      <c r="W30" s="3"/>
      <c r="X30" s="3"/>
    </row>
    <row r="31" spans="1:24" ht="18" customHeight="1">
      <c r="A31" s="22" t="s">
        <v>283</v>
      </c>
      <c r="B31" s="22">
        <v>1</v>
      </c>
      <c r="C31" s="22">
        <v>1</v>
      </c>
      <c r="D31" s="22">
        <v>1</v>
      </c>
      <c r="E31" s="22">
        <v>1</v>
      </c>
      <c r="F31" s="3"/>
      <c r="G31" s="3"/>
      <c r="H31" s="3"/>
      <c r="I31" s="3"/>
      <c r="J31" s="3"/>
      <c r="K31" s="3"/>
      <c r="L31" s="3"/>
      <c r="M31" s="3"/>
      <c r="N31" s="3"/>
      <c r="O31" s="3"/>
      <c r="P31" s="3"/>
      <c r="Q31" s="3"/>
      <c r="R31" s="3"/>
      <c r="S31" s="3"/>
      <c r="T31" s="3"/>
      <c r="U31" s="3"/>
      <c r="V31" s="3"/>
      <c r="W31" s="3"/>
      <c r="X31" s="3"/>
    </row>
    <row r="32" spans="1:24" ht="18" customHeight="1">
      <c r="A32" s="14" t="s">
        <v>284</v>
      </c>
      <c r="B32" s="14">
        <f t="shared" ref="B32:E32" si="0">SUM(B4:B31)</f>
        <v>34</v>
      </c>
      <c r="C32" s="14">
        <f t="shared" si="0"/>
        <v>33</v>
      </c>
      <c r="D32" s="14">
        <f t="shared" si="0"/>
        <v>33</v>
      </c>
      <c r="E32" s="14">
        <f t="shared" si="0"/>
        <v>33</v>
      </c>
      <c r="F32" s="3"/>
      <c r="G32" s="3"/>
      <c r="H32" s="3"/>
      <c r="I32" s="3"/>
      <c r="J32" s="3"/>
      <c r="K32" s="3"/>
      <c r="L32" s="3"/>
      <c r="M32" s="3"/>
      <c r="N32" s="3"/>
      <c r="O32" s="3"/>
      <c r="P32" s="3"/>
      <c r="Q32" s="3"/>
      <c r="R32" s="3"/>
      <c r="S32" s="3"/>
      <c r="T32" s="3"/>
      <c r="U32" s="3"/>
      <c r="V32" s="3"/>
      <c r="W32" s="3"/>
      <c r="X32" s="3"/>
    </row>
    <row r="33" spans="1:24" ht="15.75" customHeight="1">
      <c r="A33" s="16" t="s">
        <v>31</v>
      </c>
      <c r="B33" s="16"/>
      <c r="C33" s="16"/>
      <c r="D33" s="16"/>
      <c r="E33" s="16"/>
      <c r="F33" s="3"/>
      <c r="G33" s="3"/>
      <c r="H33" s="3"/>
      <c r="I33" s="3"/>
      <c r="J33" s="3"/>
      <c r="K33" s="3"/>
      <c r="L33" s="3"/>
      <c r="M33" s="3"/>
      <c r="N33" s="3"/>
      <c r="O33" s="3"/>
      <c r="P33" s="3"/>
      <c r="Q33" s="3"/>
      <c r="R33" s="3"/>
      <c r="S33" s="3"/>
      <c r="T33" s="3"/>
      <c r="U33" s="3"/>
      <c r="V33" s="3"/>
      <c r="W33" s="3"/>
      <c r="X33" s="3"/>
    </row>
    <row r="34" spans="1:24" ht="15.75" customHeight="1">
      <c r="A34" s="3"/>
      <c r="B34" s="3"/>
      <c r="C34" s="3"/>
      <c r="D34" s="3"/>
      <c r="E34" s="3"/>
      <c r="F34" s="3"/>
      <c r="G34" s="3"/>
      <c r="H34" s="3"/>
      <c r="I34" s="3"/>
      <c r="J34" s="3"/>
      <c r="K34" s="3"/>
      <c r="L34" s="3"/>
      <c r="M34" s="3"/>
      <c r="N34" s="3"/>
      <c r="O34" s="3"/>
      <c r="P34" s="3"/>
      <c r="Q34" s="3"/>
      <c r="R34" s="3"/>
      <c r="S34" s="3"/>
      <c r="T34" s="3"/>
      <c r="U34" s="3"/>
      <c r="V34" s="3"/>
      <c r="W34" s="3"/>
      <c r="X34" s="3"/>
    </row>
    <row r="35" spans="1:24" ht="15.75" customHeight="1">
      <c r="A35" s="3"/>
      <c r="B35" s="3"/>
      <c r="C35" s="3"/>
      <c r="D35" s="3"/>
      <c r="E35" s="3"/>
      <c r="F35" s="3"/>
      <c r="G35" s="3"/>
      <c r="H35" s="3"/>
      <c r="I35" s="3"/>
      <c r="J35" s="3"/>
      <c r="K35" s="3"/>
      <c r="L35" s="3"/>
      <c r="M35" s="3"/>
      <c r="N35" s="3"/>
      <c r="O35" s="3"/>
      <c r="P35" s="3"/>
      <c r="Q35" s="3"/>
      <c r="R35" s="3"/>
      <c r="S35" s="3"/>
      <c r="T35" s="3"/>
      <c r="U35" s="3"/>
      <c r="V35" s="3"/>
      <c r="W35" s="3"/>
      <c r="X35" s="3"/>
    </row>
    <row r="36" spans="1:24" ht="15.75" customHeight="1">
      <c r="A36" s="3"/>
      <c r="B36" s="3"/>
      <c r="C36" s="3"/>
      <c r="D36" s="3"/>
      <c r="E36" s="3"/>
      <c r="F36" s="3"/>
      <c r="G36" s="3"/>
      <c r="H36" s="3"/>
      <c r="I36" s="3"/>
      <c r="J36" s="3"/>
      <c r="K36" s="3"/>
      <c r="L36" s="3"/>
      <c r="M36" s="3"/>
      <c r="N36" s="3"/>
      <c r="O36" s="3"/>
      <c r="P36" s="3"/>
      <c r="Q36" s="3"/>
      <c r="R36" s="3"/>
      <c r="S36" s="3"/>
      <c r="T36" s="3"/>
      <c r="U36" s="3"/>
      <c r="V36" s="3"/>
      <c r="W36" s="3"/>
      <c r="X36" s="3"/>
    </row>
    <row r="37" spans="1:24" ht="15.75" customHeight="1">
      <c r="A37" s="3"/>
      <c r="B37" s="3"/>
      <c r="C37" s="3"/>
      <c r="D37" s="3"/>
      <c r="E37" s="3"/>
      <c r="F37" s="3"/>
      <c r="G37" s="3"/>
      <c r="H37" s="3"/>
      <c r="I37" s="3"/>
      <c r="J37" s="3"/>
      <c r="K37" s="3"/>
      <c r="L37" s="3"/>
      <c r="M37" s="3"/>
      <c r="N37" s="3"/>
      <c r="O37" s="3"/>
      <c r="P37" s="3"/>
      <c r="Q37" s="3"/>
      <c r="R37" s="3"/>
      <c r="S37" s="3"/>
      <c r="T37" s="3"/>
      <c r="U37" s="3"/>
      <c r="V37" s="3"/>
      <c r="W37" s="3"/>
      <c r="X37" s="3"/>
    </row>
    <row r="38" spans="1:24" ht="15.75" customHeight="1">
      <c r="A38" s="3"/>
      <c r="B38" s="3"/>
      <c r="C38" s="3"/>
      <c r="D38" s="3"/>
      <c r="E38" s="3"/>
      <c r="F38" s="3"/>
      <c r="G38" s="3"/>
      <c r="H38" s="3"/>
      <c r="I38" s="3"/>
      <c r="J38" s="3"/>
      <c r="K38" s="3"/>
      <c r="L38" s="3"/>
      <c r="M38" s="3"/>
      <c r="N38" s="3"/>
      <c r="O38" s="3"/>
      <c r="P38" s="3"/>
      <c r="Q38" s="3"/>
      <c r="R38" s="3"/>
      <c r="S38" s="3"/>
      <c r="T38" s="3"/>
      <c r="U38" s="3"/>
      <c r="V38" s="3"/>
      <c r="W38" s="3"/>
      <c r="X38" s="3"/>
    </row>
    <row r="39" spans="1:24" ht="15.75" customHeight="1">
      <c r="A39" s="3"/>
      <c r="B39" s="3"/>
      <c r="C39" s="3"/>
      <c r="D39" s="3"/>
      <c r="E39" s="3"/>
      <c r="F39" s="3"/>
      <c r="G39" s="3"/>
      <c r="H39" s="3"/>
      <c r="I39" s="3"/>
      <c r="J39" s="3"/>
      <c r="K39" s="3"/>
      <c r="L39" s="3"/>
      <c r="M39" s="3"/>
      <c r="N39" s="3"/>
      <c r="O39" s="3"/>
      <c r="P39" s="3"/>
      <c r="Q39" s="3"/>
      <c r="R39" s="3"/>
      <c r="S39" s="3"/>
      <c r="T39" s="3"/>
      <c r="U39" s="3"/>
      <c r="V39" s="3"/>
      <c r="W39" s="3"/>
      <c r="X39" s="3"/>
    </row>
    <row r="40" spans="1:24" ht="15.75" customHeight="1">
      <c r="A40" s="3"/>
      <c r="B40" s="3"/>
      <c r="C40" s="3"/>
      <c r="D40" s="3"/>
      <c r="E40" s="3"/>
      <c r="F40" s="3"/>
      <c r="G40" s="3"/>
      <c r="H40" s="3"/>
      <c r="I40" s="3"/>
      <c r="J40" s="3"/>
      <c r="K40" s="3"/>
      <c r="L40" s="3"/>
      <c r="M40" s="3"/>
      <c r="N40" s="3"/>
      <c r="O40" s="3"/>
      <c r="P40" s="3"/>
      <c r="Q40" s="3"/>
      <c r="R40" s="3"/>
      <c r="S40" s="3"/>
      <c r="T40" s="3"/>
      <c r="U40" s="3"/>
      <c r="V40" s="3"/>
      <c r="W40" s="3"/>
      <c r="X40" s="3"/>
    </row>
    <row r="41" spans="1:24" ht="15.75" customHeight="1">
      <c r="A41" s="3"/>
      <c r="B41" s="3"/>
      <c r="C41" s="3"/>
      <c r="D41" s="3"/>
      <c r="E41" s="3"/>
      <c r="F41" s="3"/>
      <c r="G41" s="3"/>
      <c r="H41" s="3"/>
      <c r="I41" s="3"/>
      <c r="J41" s="3"/>
      <c r="K41" s="3"/>
      <c r="L41" s="3"/>
      <c r="M41" s="3"/>
      <c r="N41" s="3"/>
      <c r="O41" s="3"/>
      <c r="P41" s="3"/>
      <c r="Q41" s="3"/>
      <c r="R41" s="3"/>
      <c r="S41" s="3"/>
      <c r="T41" s="3"/>
      <c r="U41" s="3"/>
      <c r="V41" s="3"/>
      <c r="W41" s="3"/>
      <c r="X41" s="3"/>
    </row>
    <row r="42" spans="1:24" ht="15.75" customHeight="1">
      <c r="A42" s="3"/>
      <c r="B42" s="3"/>
      <c r="C42" s="3"/>
      <c r="D42" s="3"/>
      <c r="E42" s="3"/>
      <c r="F42" s="3"/>
      <c r="G42" s="3"/>
      <c r="H42" s="3"/>
      <c r="I42" s="3"/>
      <c r="J42" s="3"/>
      <c r="K42" s="3"/>
      <c r="L42" s="3"/>
      <c r="M42" s="3"/>
      <c r="N42" s="3"/>
      <c r="O42" s="3"/>
      <c r="P42" s="3"/>
      <c r="Q42" s="3"/>
      <c r="R42" s="3"/>
      <c r="S42" s="3"/>
      <c r="T42" s="3"/>
      <c r="U42" s="3"/>
      <c r="V42" s="3"/>
      <c r="W42" s="3"/>
      <c r="X42" s="3"/>
    </row>
    <row r="43" spans="1:24" ht="15.75" customHeight="1">
      <c r="A43" s="3"/>
      <c r="B43" s="3"/>
      <c r="C43" s="3"/>
      <c r="D43" s="3"/>
      <c r="E43" s="3"/>
      <c r="F43" s="3"/>
      <c r="G43" s="3"/>
      <c r="H43" s="3"/>
      <c r="I43" s="3"/>
      <c r="J43" s="3"/>
      <c r="K43" s="3"/>
      <c r="L43" s="3"/>
      <c r="M43" s="3"/>
      <c r="N43" s="3"/>
      <c r="O43" s="3"/>
      <c r="P43" s="3"/>
      <c r="Q43" s="3"/>
      <c r="R43" s="3"/>
      <c r="S43" s="3"/>
      <c r="T43" s="3"/>
      <c r="U43" s="3"/>
      <c r="V43" s="3"/>
      <c r="W43" s="3"/>
      <c r="X43" s="3"/>
    </row>
    <row r="44" spans="1:24" ht="15.75" customHeight="1">
      <c r="A44" s="3"/>
      <c r="B44" s="3"/>
      <c r="C44" s="3"/>
      <c r="D44" s="3"/>
      <c r="E44" s="3"/>
      <c r="F44" s="3"/>
      <c r="G44" s="3"/>
      <c r="H44" s="3"/>
      <c r="I44" s="3"/>
      <c r="J44" s="3"/>
      <c r="K44" s="3"/>
      <c r="L44" s="3"/>
      <c r="M44" s="3"/>
      <c r="N44" s="3"/>
      <c r="O44" s="3"/>
      <c r="P44" s="3"/>
      <c r="Q44" s="3"/>
      <c r="R44" s="3"/>
      <c r="S44" s="3"/>
      <c r="T44" s="3"/>
      <c r="U44" s="3"/>
      <c r="V44" s="3"/>
      <c r="W44" s="3"/>
      <c r="X44" s="3"/>
    </row>
    <row r="45" spans="1:24" ht="15.75" customHeight="1">
      <c r="A45" s="3"/>
      <c r="B45" s="3"/>
      <c r="C45" s="3"/>
      <c r="D45" s="3"/>
      <c r="E45" s="3"/>
      <c r="F45" s="3"/>
      <c r="G45" s="3"/>
      <c r="H45" s="3"/>
      <c r="I45" s="3"/>
      <c r="J45" s="3"/>
      <c r="K45" s="3"/>
      <c r="L45" s="3"/>
      <c r="M45" s="3"/>
      <c r="N45" s="3"/>
      <c r="O45" s="3"/>
      <c r="P45" s="3"/>
      <c r="Q45" s="3"/>
      <c r="R45" s="3"/>
      <c r="S45" s="3"/>
      <c r="T45" s="3"/>
      <c r="U45" s="3"/>
      <c r="V45" s="3"/>
      <c r="W45" s="3"/>
      <c r="X45" s="3"/>
    </row>
    <row r="46" spans="1:24" ht="15.75" customHeight="1">
      <c r="A46" s="3"/>
      <c r="B46" s="3"/>
      <c r="C46" s="3"/>
      <c r="D46" s="3"/>
      <c r="E46" s="3"/>
      <c r="F46" s="3"/>
      <c r="G46" s="3"/>
      <c r="H46" s="3"/>
      <c r="I46" s="3"/>
      <c r="J46" s="3"/>
      <c r="K46" s="3"/>
      <c r="L46" s="3"/>
      <c r="M46" s="3"/>
      <c r="N46" s="3"/>
      <c r="O46" s="3"/>
      <c r="P46" s="3"/>
      <c r="Q46" s="3"/>
      <c r="R46" s="3"/>
      <c r="S46" s="3"/>
      <c r="T46" s="3"/>
      <c r="U46" s="3"/>
      <c r="V46" s="3"/>
      <c r="W46" s="3"/>
      <c r="X46" s="3"/>
    </row>
    <row r="47" spans="1:24" ht="15.75" customHeight="1">
      <c r="A47" s="3"/>
      <c r="B47" s="3"/>
      <c r="C47" s="3"/>
      <c r="D47" s="3"/>
      <c r="E47" s="3"/>
      <c r="F47" s="3"/>
      <c r="G47" s="3"/>
      <c r="H47" s="3"/>
      <c r="I47" s="3"/>
      <c r="J47" s="3"/>
      <c r="K47" s="3"/>
      <c r="L47" s="3"/>
      <c r="M47" s="3"/>
      <c r="N47" s="3"/>
      <c r="O47" s="3"/>
      <c r="P47" s="3"/>
      <c r="Q47" s="3"/>
      <c r="R47" s="3"/>
      <c r="S47" s="3"/>
      <c r="T47" s="3"/>
      <c r="U47" s="3"/>
      <c r="V47" s="3"/>
      <c r="W47" s="3"/>
      <c r="X47" s="3"/>
    </row>
    <row r="48" spans="1:24" ht="15.75" customHeight="1">
      <c r="A48" s="3"/>
      <c r="B48" s="3"/>
      <c r="C48" s="3"/>
      <c r="D48" s="3"/>
      <c r="E48" s="3"/>
      <c r="F48" s="3"/>
      <c r="G48" s="3"/>
      <c r="H48" s="3"/>
      <c r="I48" s="3"/>
      <c r="J48" s="3"/>
      <c r="K48" s="3"/>
      <c r="L48" s="3"/>
      <c r="M48" s="3"/>
      <c r="N48" s="3"/>
      <c r="O48" s="3"/>
      <c r="P48" s="3"/>
      <c r="Q48" s="3"/>
      <c r="R48" s="3"/>
      <c r="S48" s="3"/>
      <c r="T48" s="3"/>
      <c r="U48" s="3"/>
      <c r="V48" s="3"/>
      <c r="W48" s="3"/>
      <c r="X48" s="3"/>
    </row>
    <row r="49" spans="1:24" ht="15.75" customHeight="1">
      <c r="A49" s="3"/>
      <c r="B49" s="3"/>
      <c r="C49" s="3"/>
      <c r="D49" s="3"/>
      <c r="E49" s="3"/>
      <c r="F49" s="3"/>
      <c r="G49" s="3"/>
      <c r="H49" s="3"/>
      <c r="I49" s="3"/>
      <c r="J49" s="3"/>
      <c r="K49" s="3"/>
      <c r="L49" s="3"/>
      <c r="M49" s="3"/>
      <c r="N49" s="3"/>
      <c r="O49" s="3"/>
      <c r="P49" s="3"/>
      <c r="Q49" s="3"/>
      <c r="R49" s="3"/>
      <c r="S49" s="3"/>
      <c r="T49" s="3"/>
      <c r="U49" s="3"/>
      <c r="V49" s="3"/>
      <c r="W49" s="3"/>
      <c r="X49" s="3"/>
    </row>
    <row r="50" spans="1:24" ht="15.75" customHeight="1">
      <c r="A50" s="3"/>
      <c r="B50" s="3"/>
      <c r="C50" s="3"/>
      <c r="D50" s="3"/>
      <c r="E50" s="3"/>
      <c r="F50" s="3"/>
      <c r="G50" s="3"/>
      <c r="H50" s="3"/>
      <c r="I50" s="3"/>
      <c r="J50" s="3"/>
      <c r="K50" s="3"/>
      <c r="L50" s="3"/>
      <c r="M50" s="3"/>
      <c r="N50" s="3"/>
      <c r="O50" s="3"/>
      <c r="P50" s="3"/>
      <c r="Q50" s="3"/>
      <c r="R50" s="3"/>
      <c r="S50" s="3"/>
      <c r="T50" s="3"/>
      <c r="U50" s="3"/>
      <c r="V50" s="3"/>
      <c r="W50" s="3"/>
      <c r="X50" s="3"/>
    </row>
    <row r="51" spans="1:24" ht="15.75" customHeight="1">
      <c r="A51" s="3"/>
      <c r="B51" s="3"/>
      <c r="C51" s="3"/>
      <c r="D51" s="3"/>
      <c r="E51" s="3"/>
      <c r="F51" s="3"/>
      <c r="G51" s="3"/>
      <c r="H51" s="3"/>
      <c r="I51" s="3"/>
      <c r="J51" s="3"/>
      <c r="K51" s="3"/>
      <c r="L51" s="3"/>
      <c r="M51" s="3"/>
      <c r="N51" s="3"/>
      <c r="O51" s="3"/>
      <c r="P51" s="3"/>
      <c r="Q51" s="3"/>
      <c r="R51" s="3"/>
      <c r="S51" s="3"/>
      <c r="T51" s="3"/>
      <c r="U51" s="3"/>
      <c r="V51" s="3"/>
      <c r="W51" s="3"/>
      <c r="X51" s="3"/>
    </row>
    <row r="52" spans="1:24" ht="15.75" customHeight="1">
      <c r="A52" s="3"/>
      <c r="B52" s="3"/>
      <c r="C52" s="3"/>
      <c r="D52" s="3"/>
      <c r="E52" s="3"/>
      <c r="F52" s="3"/>
      <c r="G52" s="3"/>
      <c r="H52" s="3"/>
      <c r="I52" s="3"/>
      <c r="J52" s="3"/>
      <c r="K52" s="3"/>
      <c r="L52" s="3"/>
      <c r="M52" s="3"/>
      <c r="N52" s="3"/>
      <c r="O52" s="3"/>
      <c r="P52" s="3"/>
      <c r="Q52" s="3"/>
      <c r="R52" s="3"/>
      <c r="S52" s="3"/>
      <c r="T52" s="3"/>
      <c r="U52" s="3"/>
      <c r="V52" s="3"/>
      <c r="W52" s="3"/>
      <c r="X52" s="3"/>
    </row>
    <row r="53" spans="1:24" ht="15.75" customHeight="1">
      <c r="A53" s="3"/>
      <c r="B53" s="3"/>
      <c r="C53" s="3"/>
      <c r="D53" s="3"/>
      <c r="E53" s="3"/>
      <c r="F53" s="3"/>
      <c r="G53" s="3"/>
      <c r="H53" s="3"/>
      <c r="I53" s="3"/>
      <c r="J53" s="3"/>
      <c r="K53" s="3"/>
      <c r="L53" s="3"/>
      <c r="M53" s="3"/>
      <c r="N53" s="3"/>
      <c r="O53" s="3"/>
      <c r="P53" s="3"/>
      <c r="Q53" s="3"/>
      <c r="R53" s="3"/>
      <c r="S53" s="3"/>
      <c r="T53" s="3"/>
      <c r="U53" s="3"/>
      <c r="V53" s="3"/>
      <c r="W53" s="3"/>
      <c r="X53" s="3"/>
    </row>
    <row r="54" spans="1:24" ht="15.75" customHeight="1">
      <c r="A54" s="3"/>
      <c r="B54" s="3"/>
      <c r="C54" s="3"/>
      <c r="D54" s="3"/>
      <c r="E54" s="3"/>
      <c r="F54" s="3"/>
      <c r="G54" s="3"/>
      <c r="H54" s="3"/>
      <c r="I54" s="3"/>
      <c r="J54" s="3"/>
      <c r="K54" s="3"/>
      <c r="L54" s="3"/>
      <c r="M54" s="3"/>
      <c r="N54" s="3"/>
      <c r="O54" s="3"/>
      <c r="P54" s="3"/>
      <c r="Q54" s="3"/>
      <c r="R54" s="3"/>
      <c r="S54" s="3"/>
      <c r="T54" s="3"/>
      <c r="U54" s="3"/>
      <c r="V54" s="3"/>
      <c r="W54" s="3"/>
      <c r="X54" s="3"/>
    </row>
    <row r="55" spans="1:24" ht="15.75" customHeight="1">
      <c r="A55" s="3"/>
      <c r="B55" s="3"/>
      <c r="C55" s="3"/>
      <c r="D55" s="3"/>
      <c r="E55" s="3"/>
      <c r="F55" s="3"/>
      <c r="G55" s="3"/>
      <c r="H55" s="3"/>
      <c r="I55" s="3"/>
      <c r="J55" s="3"/>
      <c r="K55" s="3"/>
      <c r="L55" s="3"/>
      <c r="M55" s="3"/>
      <c r="N55" s="3"/>
      <c r="O55" s="3"/>
      <c r="P55" s="3"/>
      <c r="Q55" s="3"/>
      <c r="R55" s="3"/>
      <c r="S55" s="3"/>
      <c r="T55" s="3"/>
      <c r="U55" s="3"/>
      <c r="V55" s="3"/>
      <c r="W55" s="3"/>
      <c r="X55" s="3"/>
    </row>
    <row r="56" spans="1:24" ht="15.75" customHeight="1">
      <c r="A56" s="3"/>
      <c r="B56" s="3"/>
      <c r="C56" s="3"/>
      <c r="D56" s="3"/>
      <c r="E56" s="3"/>
      <c r="F56" s="3"/>
      <c r="G56" s="3"/>
      <c r="H56" s="3"/>
      <c r="I56" s="3"/>
      <c r="J56" s="3"/>
      <c r="K56" s="3"/>
      <c r="L56" s="3"/>
      <c r="M56" s="3"/>
      <c r="N56" s="3"/>
      <c r="O56" s="3"/>
      <c r="P56" s="3"/>
      <c r="Q56" s="3"/>
      <c r="R56" s="3"/>
      <c r="S56" s="3"/>
      <c r="T56" s="3"/>
      <c r="U56" s="3"/>
      <c r="V56" s="3"/>
      <c r="W56" s="3"/>
      <c r="X56" s="3"/>
    </row>
    <row r="57" spans="1:24" ht="15.75" customHeight="1">
      <c r="A57" s="3"/>
      <c r="B57" s="3"/>
      <c r="C57" s="3"/>
      <c r="D57" s="3"/>
      <c r="E57" s="3"/>
      <c r="F57" s="3"/>
      <c r="G57" s="3"/>
      <c r="H57" s="3"/>
      <c r="I57" s="3"/>
      <c r="J57" s="3"/>
      <c r="K57" s="3"/>
      <c r="L57" s="3"/>
      <c r="M57" s="3"/>
      <c r="N57" s="3"/>
      <c r="O57" s="3"/>
      <c r="P57" s="3"/>
      <c r="Q57" s="3"/>
      <c r="R57" s="3"/>
      <c r="S57" s="3"/>
      <c r="T57" s="3"/>
      <c r="U57" s="3"/>
      <c r="V57" s="3"/>
      <c r="W57" s="3"/>
      <c r="X57" s="3"/>
    </row>
    <row r="58" spans="1:24" ht="15.75" customHeight="1">
      <c r="A58" s="3"/>
      <c r="B58" s="3"/>
      <c r="C58" s="3"/>
      <c r="D58" s="3"/>
      <c r="E58" s="3"/>
      <c r="F58" s="3"/>
      <c r="G58" s="3"/>
      <c r="H58" s="3"/>
      <c r="I58" s="3"/>
      <c r="J58" s="3"/>
      <c r="K58" s="3"/>
      <c r="L58" s="3"/>
      <c r="M58" s="3"/>
      <c r="N58" s="3"/>
      <c r="O58" s="3"/>
      <c r="P58" s="3"/>
      <c r="Q58" s="3"/>
      <c r="R58" s="3"/>
      <c r="S58" s="3"/>
      <c r="T58" s="3"/>
      <c r="U58" s="3"/>
      <c r="V58" s="3"/>
      <c r="W58" s="3"/>
      <c r="X58" s="3"/>
    </row>
    <row r="59" spans="1:24" ht="15.75" customHeight="1">
      <c r="A59" s="3"/>
      <c r="B59" s="3"/>
      <c r="C59" s="3"/>
      <c r="D59" s="3"/>
      <c r="E59" s="3"/>
      <c r="F59" s="3"/>
      <c r="G59" s="3"/>
      <c r="H59" s="3"/>
      <c r="I59" s="3"/>
      <c r="J59" s="3"/>
      <c r="K59" s="3"/>
      <c r="L59" s="3"/>
      <c r="M59" s="3"/>
      <c r="N59" s="3"/>
      <c r="O59" s="3"/>
      <c r="P59" s="3"/>
      <c r="Q59" s="3"/>
      <c r="R59" s="3"/>
      <c r="S59" s="3"/>
      <c r="T59" s="3"/>
      <c r="U59" s="3"/>
      <c r="V59" s="3"/>
      <c r="W59" s="3"/>
      <c r="X59" s="3"/>
    </row>
    <row r="60" spans="1:24" ht="15.75" customHeight="1">
      <c r="A60" s="3"/>
      <c r="B60" s="3"/>
      <c r="C60" s="3"/>
      <c r="D60" s="3"/>
      <c r="E60" s="3"/>
      <c r="F60" s="3"/>
      <c r="G60" s="3"/>
      <c r="H60" s="3"/>
      <c r="I60" s="3"/>
      <c r="J60" s="3"/>
      <c r="K60" s="3"/>
      <c r="L60" s="3"/>
      <c r="M60" s="3"/>
      <c r="N60" s="3"/>
      <c r="O60" s="3"/>
      <c r="P60" s="3"/>
      <c r="Q60" s="3"/>
      <c r="R60" s="3"/>
      <c r="S60" s="3"/>
      <c r="T60" s="3"/>
      <c r="U60" s="3"/>
      <c r="V60" s="3"/>
      <c r="W60" s="3"/>
      <c r="X60" s="3"/>
    </row>
    <row r="61" spans="1:24" ht="15.75" customHeight="1">
      <c r="A61" s="3"/>
      <c r="B61" s="3"/>
      <c r="C61" s="3"/>
      <c r="D61" s="3"/>
      <c r="E61" s="3"/>
      <c r="F61" s="3"/>
      <c r="G61" s="3"/>
      <c r="H61" s="3"/>
      <c r="I61" s="3"/>
      <c r="J61" s="3"/>
      <c r="K61" s="3"/>
      <c r="L61" s="3"/>
      <c r="M61" s="3"/>
      <c r="N61" s="3"/>
      <c r="O61" s="3"/>
      <c r="P61" s="3"/>
      <c r="Q61" s="3"/>
      <c r="R61" s="3"/>
      <c r="S61" s="3"/>
      <c r="T61" s="3"/>
      <c r="U61" s="3"/>
      <c r="V61" s="3"/>
      <c r="W61" s="3"/>
      <c r="X61" s="3"/>
    </row>
    <row r="62" spans="1:24" ht="15.75" customHeight="1">
      <c r="A62" s="3"/>
      <c r="B62" s="3"/>
      <c r="C62" s="3"/>
      <c r="D62" s="3"/>
      <c r="E62" s="3"/>
      <c r="F62" s="3"/>
      <c r="G62" s="3"/>
      <c r="H62" s="3"/>
      <c r="I62" s="3"/>
      <c r="J62" s="3"/>
      <c r="K62" s="3"/>
      <c r="L62" s="3"/>
      <c r="M62" s="3"/>
      <c r="N62" s="3"/>
      <c r="O62" s="3"/>
      <c r="P62" s="3"/>
      <c r="Q62" s="3"/>
      <c r="R62" s="3"/>
      <c r="S62" s="3"/>
      <c r="T62" s="3"/>
      <c r="U62" s="3"/>
      <c r="V62" s="3"/>
      <c r="W62" s="3"/>
      <c r="X62" s="3"/>
    </row>
    <row r="63" spans="1:24" ht="15.75" customHeight="1">
      <c r="A63" s="3"/>
      <c r="B63" s="3"/>
      <c r="C63" s="3"/>
      <c r="D63" s="3"/>
      <c r="E63" s="3"/>
      <c r="F63" s="3"/>
      <c r="G63" s="3"/>
      <c r="H63" s="3"/>
      <c r="I63" s="3"/>
      <c r="J63" s="3"/>
      <c r="K63" s="3"/>
      <c r="L63" s="3"/>
      <c r="M63" s="3"/>
      <c r="N63" s="3"/>
      <c r="O63" s="3"/>
      <c r="P63" s="3"/>
      <c r="Q63" s="3"/>
      <c r="R63" s="3"/>
      <c r="S63" s="3"/>
      <c r="T63" s="3"/>
      <c r="U63" s="3"/>
      <c r="V63" s="3"/>
      <c r="W63" s="3"/>
      <c r="X63" s="3"/>
    </row>
    <row r="64" spans="1:24" ht="15.75" customHeight="1">
      <c r="A64" s="3"/>
      <c r="B64" s="3"/>
      <c r="C64" s="3"/>
      <c r="D64" s="3"/>
      <c r="E64" s="3"/>
      <c r="F64" s="3"/>
      <c r="G64" s="3"/>
      <c r="H64" s="3"/>
      <c r="I64" s="3"/>
      <c r="J64" s="3"/>
      <c r="K64" s="3"/>
      <c r="L64" s="3"/>
      <c r="M64" s="3"/>
      <c r="N64" s="3"/>
      <c r="O64" s="3"/>
      <c r="P64" s="3"/>
      <c r="Q64" s="3"/>
      <c r="R64" s="3"/>
      <c r="S64" s="3"/>
      <c r="T64" s="3"/>
      <c r="U64" s="3"/>
      <c r="V64" s="3"/>
      <c r="W64" s="3"/>
      <c r="X64" s="3"/>
    </row>
    <row r="65" spans="1:24" ht="15.75" customHeight="1">
      <c r="A65" s="3"/>
      <c r="B65" s="3"/>
      <c r="C65" s="3"/>
      <c r="D65" s="3"/>
      <c r="E65" s="3"/>
      <c r="F65" s="3"/>
      <c r="G65" s="3"/>
      <c r="H65" s="3"/>
      <c r="I65" s="3"/>
      <c r="J65" s="3"/>
      <c r="K65" s="3"/>
      <c r="L65" s="3"/>
      <c r="M65" s="3"/>
      <c r="N65" s="3"/>
      <c r="O65" s="3"/>
      <c r="P65" s="3"/>
      <c r="Q65" s="3"/>
      <c r="R65" s="3"/>
      <c r="S65" s="3"/>
      <c r="T65" s="3"/>
      <c r="U65" s="3"/>
      <c r="V65" s="3"/>
      <c r="W65" s="3"/>
      <c r="X65" s="3"/>
    </row>
    <row r="66" spans="1:24" ht="15.75" customHeight="1">
      <c r="A66" s="3"/>
      <c r="B66" s="3"/>
      <c r="C66" s="3"/>
      <c r="D66" s="3"/>
      <c r="E66" s="3"/>
      <c r="F66" s="3"/>
      <c r="G66" s="3"/>
      <c r="H66" s="3"/>
      <c r="I66" s="3"/>
      <c r="J66" s="3"/>
      <c r="K66" s="3"/>
      <c r="L66" s="3"/>
      <c r="M66" s="3"/>
      <c r="N66" s="3"/>
      <c r="O66" s="3"/>
      <c r="P66" s="3"/>
      <c r="Q66" s="3"/>
      <c r="R66" s="3"/>
      <c r="S66" s="3"/>
      <c r="T66" s="3"/>
      <c r="U66" s="3"/>
      <c r="V66" s="3"/>
      <c r="W66" s="3"/>
      <c r="X66" s="3"/>
    </row>
    <row r="67" spans="1:24" ht="15.75" customHeight="1">
      <c r="A67" s="3"/>
      <c r="B67" s="3"/>
      <c r="C67" s="3"/>
      <c r="D67" s="3"/>
      <c r="E67" s="3"/>
      <c r="F67" s="3"/>
      <c r="G67" s="3"/>
      <c r="H67" s="3"/>
      <c r="I67" s="3"/>
      <c r="J67" s="3"/>
      <c r="K67" s="3"/>
      <c r="L67" s="3"/>
      <c r="M67" s="3"/>
      <c r="N67" s="3"/>
      <c r="O67" s="3"/>
      <c r="P67" s="3"/>
      <c r="Q67" s="3"/>
      <c r="R67" s="3"/>
      <c r="S67" s="3"/>
      <c r="T67" s="3"/>
      <c r="U67" s="3"/>
      <c r="V67" s="3"/>
      <c r="W67" s="3"/>
      <c r="X67" s="3"/>
    </row>
    <row r="68" spans="1:24" ht="15.75" customHeight="1">
      <c r="A68" s="3"/>
      <c r="B68" s="3"/>
      <c r="C68" s="3"/>
      <c r="D68" s="3"/>
      <c r="E68" s="3"/>
      <c r="F68" s="3"/>
      <c r="G68" s="3"/>
      <c r="H68" s="3"/>
      <c r="I68" s="3"/>
      <c r="J68" s="3"/>
      <c r="K68" s="3"/>
      <c r="L68" s="3"/>
      <c r="M68" s="3"/>
      <c r="N68" s="3"/>
      <c r="O68" s="3"/>
      <c r="P68" s="3"/>
      <c r="Q68" s="3"/>
      <c r="R68" s="3"/>
      <c r="S68" s="3"/>
      <c r="T68" s="3"/>
      <c r="U68" s="3"/>
      <c r="V68" s="3"/>
      <c r="W68" s="3"/>
      <c r="X68" s="3"/>
    </row>
    <row r="69" spans="1:24" ht="15.75" customHeight="1">
      <c r="A69" s="3"/>
      <c r="B69" s="3"/>
      <c r="C69" s="3"/>
      <c r="D69" s="3"/>
      <c r="E69" s="3"/>
      <c r="F69" s="3"/>
      <c r="G69" s="3"/>
      <c r="H69" s="3"/>
      <c r="I69" s="3"/>
      <c r="J69" s="3"/>
      <c r="K69" s="3"/>
      <c r="L69" s="3"/>
      <c r="M69" s="3"/>
      <c r="N69" s="3"/>
      <c r="O69" s="3"/>
      <c r="P69" s="3"/>
      <c r="Q69" s="3"/>
      <c r="R69" s="3"/>
      <c r="S69" s="3"/>
      <c r="T69" s="3"/>
      <c r="U69" s="3"/>
      <c r="V69" s="3"/>
      <c r="W69" s="3"/>
      <c r="X69" s="3"/>
    </row>
    <row r="70" spans="1:24" ht="15.75" customHeight="1">
      <c r="A70" s="3"/>
      <c r="B70" s="3"/>
      <c r="C70" s="3"/>
      <c r="D70" s="3"/>
      <c r="E70" s="3"/>
      <c r="F70" s="3"/>
      <c r="G70" s="3"/>
      <c r="H70" s="3"/>
      <c r="I70" s="3"/>
      <c r="J70" s="3"/>
      <c r="K70" s="3"/>
      <c r="L70" s="3"/>
      <c r="M70" s="3"/>
      <c r="N70" s="3"/>
      <c r="O70" s="3"/>
      <c r="P70" s="3"/>
      <c r="Q70" s="3"/>
      <c r="R70" s="3"/>
      <c r="S70" s="3"/>
      <c r="T70" s="3"/>
      <c r="U70" s="3"/>
      <c r="V70" s="3"/>
      <c r="W70" s="3"/>
      <c r="X70" s="3"/>
    </row>
    <row r="71" spans="1:24" ht="15.75" customHeight="1">
      <c r="A71" s="3"/>
      <c r="B71" s="3"/>
      <c r="C71" s="3"/>
      <c r="D71" s="3"/>
      <c r="E71" s="3"/>
      <c r="F71" s="3"/>
      <c r="G71" s="3"/>
      <c r="H71" s="3"/>
      <c r="I71" s="3"/>
      <c r="J71" s="3"/>
      <c r="K71" s="3"/>
      <c r="L71" s="3"/>
      <c r="M71" s="3"/>
      <c r="N71" s="3"/>
      <c r="O71" s="3"/>
      <c r="P71" s="3"/>
      <c r="Q71" s="3"/>
      <c r="R71" s="3"/>
      <c r="S71" s="3"/>
      <c r="T71" s="3"/>
      <c r="U71" s="3"/>
      <c r="V71" s="3"/>
      <c r="W71" s="3"/>
      <c r="X71" s="3"/>
    </row>
    <row r="72" spans="1:24" ht="15.75" customHeight="1">
      <c r="A72" s="3"/>
      <c r="B72" s="3"/>
      <c r="C72" s="3"/>
      <c r="D72" s="3"/>
      <c r="E72" s="3"/>
      <c r="F72" s="3"/>
      <c r="G72" s="3"/>
      <c r="H72" s="3"/>
      <c r="I72" s="3"/>
      <c r="J72" s="3"/>
      <c r="K72" s="3"/>
      <c r="L72" s="3"/>
      <c r="M72" s="3"/>
      <c r="N72" s="3"/>
      <c r="O72" s="3"/>
      <c r="P72" s="3"/>
      <c r="Q72" s="3"/>
      <c r="R72" s="3"/>
      <c r="S72" s="3"/>
      <c r="T72" s="3"/>
      <c r="U72" s="3"/>
      <c r="V72" s="3"/>
      <c r="W72" s="3"/>
      <c r="X72" s="3"/>
    </row>
    <row r="73" spans="1:24" ht="15.75" customHeight="1">
      <c r="A73" s="3"/>
      <c r="B73" s="3"/>
      <c r="C73" s="3"/>
      <c r="D73" s="3"/>
      <c r="E73" s="3"/>
      <c r="F73" s="3"/>
      <c r="G73" s="3"/>
      <c r="H73" s="3"/>
      <c r="I73" s="3"/>
      <c r="J73" s="3"/>
      <c r="K73" s="3"/>
      <c r="L73" s="3"/>
      <c r="M73" s="3"/>
      <c r="N73" s="3"/>
      <c r="O73" s="3"/>
      <c r="P73" s="3"/>
      <c r="Q73" s="3"/>
      <c r="R73" s="3"/>
      <c r="S73" s="3"/>
      <c r="T73" s="3"/>
      <c r="U73" s="3"/>
      <c r="V73" s="3"/>
      <c r="W73" s="3"/>
      <c r="X73" s="3"/>
    </row>
    <row r="74" spans="1:24" ht="15.75" customHeight="1">
      <c r="A74" s="3"/>
      <c r="B74" s="3"/>
      <c r="C74" s="3"/>
      <c r="D74" s="3"/>
      <c r="E74" s="3"/>
      <c r="F74" s="3"/>
      <c r="G74" s="3"/>
      <c r="H74" s="3"/>
      <c r="I74" s="3"/>
      <c r="J74" s="3"/>
      <c r="K74" s="3"/>
      <c r="L74" s="3"/>
      <c r="M74" s="3"/>
      <c r="N74" s="3"/>
      <c r="O74" s="3"/>
      <c r="P74" s="3"/>
      <c r="Q74" s="3"/>
      <c r="R74" s="3"/>
      <c r="S74" s="3"/>
      <c r="T74" s="3"/>
      <c r="U74" s="3"/>
      <c r="V74" s="3"/>
      <c r="W74" s="3"/>
      <c r="X74" s="3"/>
    </row>
    <row r="75" spans="1:24" ht="15.75" customHeight="1">
      <c r="A75" s="3"/>
      <c r="B75" s="3"/>
      <c r="C75" s="3"/>
      <c r="D75" s="3"/>
      <c r="E75" s="3"/>
      <c r="F75" s="3"/>
      <c r="G75" s="3"/>
      <c r="H75" s="3"/>
      <c r="I75" s="3"/>
      <c r="J75" s="3"/>
      <c r="K75" s="3"/>
      <c r="L75" s="3"/>
      <c r="M75" s="3"/>
      <c r="N75" s="3"/>
      <c r="O75" s="3"/>
      <c r="P75" s="3"/>
      <c r="Q75" s="3"/>
      <c r="R75" s="3"/>
      <c r="S75" s="3"/>
      <c r="T75" s="3"/>
      <c r="U75" s="3"/>
      <c r="V75" s="3"/>
      <c r="W75" s="3"/>
      <c r="X75" s="3"/>
    </row>
    <row r="76" spans="1:24" ht="15.75" customHeight="1">
      <c r="A76" s="3"/>
      <c r="B76" s="3"/>
      <c r="C76" s="3"/>
      <c r="D76" s="3"/>
      <c r="E76" s="3"/>
      <c r="F76" s="3"/>
      <c r="G76" s="3"/>
      <c r="H76" s="3"/>
      <c r="I76" s="3"/>
      <c r="J76" s="3"/>
      <c r="K76" s="3"/>
      <c r="L76" s="3"/>
      <c r="M76" s="3"/>
      <c r="N76" s="3"/>
      <c r="O76" s="3"/>
      <c r="P76" s="3"/>
      <c r="Q76" s="3"/>
      <c r="R76" s="3"/>
      <c r="S76" s="3"/>
      <c r="T76" s="3"/>
      <c r="U76" s="3"/>
      <c r="V76" s="3"/>
      <c r="W76" s="3"/>
      <c r="X76" s="3"/>
    </row>
    <row r="77" spans="1:24" ht="15.75" customHeight="1">
      <c r="A77" s="3"/>
      <c r="B77" s="3"/>
      <c r="C77" s="3"/>
      <c r="D77" s="3"/>
      <c r="E77" s="3"/>
      <c r="F77" s="3"/>
      <c r="G77" s="3"/>
      <c r="H77" s="3"/>
      <c r="I77" s="3"/>
      <c r="J77" s="3"/>
      <c r="K77" s="3"/>
      <c r="L77" s="3"/>
      <c r="M77" s="3"/>
      <c r="N77" s="3"/>
      <c r="O77" s="3"/>
      <c r="P77" s="3"/>
      <c r="Q77" s="3"/>
      <c r="R77" s="3"/>
      <c r="S77" s="3"/>
      <c r="T77" s="3"/>
      <c r="U77" s="3"/>
      <c r="V77" s="3"/>
      <c r="W77" s="3"/>
      <c r="X77" s="3"/>
    </row>
    <row r="78" spans="1:24" ht="15.75" customHeight="1">
      <c r="A78" s="3"/>
      <c r="B78" s="3"/>
      <c r="C78" s="3"/>
      <c r="D78" s="3"/>
      <c r="E78" s="3"/>
      <c r="F78" s="3"/>
      <c r="G78" s="3"/>
      <c r="H78" s="3"/>
      <c r="I78" s="3"/>
      <c r="J78" s="3"/>
      <c r="K78" s="3"/>
      <c r="L78" s="3"/>
      <c r="M78" s="3"/>
      <c r="N78" s="3"/>
      <c r="O78" s="3"/>
      <c r="P78" s="3"/>
      <c r="Q78" s="3"/>
      <c r="R78" s="3"/>
      <c r="S78" s="3"/>
      <c r="T78" s="3"/>
      <c r="U78" s="3"/>
      <c r="V78" s="3"/>
      <c r="W78" s="3"/>
      <c r="X78" s="3"/>
    </row>
    <row r="79" spans="1:24" ht="15.75" customHeight="1">
      <c r="A79" s="3"/>
      <c r="B79" s="3"/>
      <c r="C79" s="3"/>
      <c r="D79" s="3"/>
      <c r="E79" s="3"/>
      <c r="F79" s="3"/>
      <c r="G79" s="3"/>
      <c r="H79" s="3"/>
      <c r="I79" s="3"/>
      <c r="J79" s="3"/>
      <c r="K79" s="3"/>
      <c r="L79" s="3"/>
      <c r="M79" s="3"/>
      <c r="N79" s="3"/>
      <c r="O79" s="3"/>
      <c r="P79" s="3"/>
      <c r="Q79" s="3"/>
      <c r="R79" s="3"/>
      <c r="S79" s="3"/>
      <c r="T79" s="3"/>
      <c r="U79" s="3"/>
      <c r="V79" s="3"/>
      <c r="W79" s="3"/>
      <c r="X79" s="3"/>
    </row>
    <row r="80" spans="1:24" ht="15.75" customHeight="1">
      <c r="A80" s="3"/>
      <c r="B80" s="3"/>
      <c r="C80" s="3"/>
      <c r="D80" s="3"/>
      <c r="E80" s="3"/>
      <c r="F80" s="3"/>
      <c r="G80" s="3"/>
      <c r="H80" s="3"/>
      <c r="I80" s="3"/>
      <c r="J80" s="3"/>
      <c r="K80" s="3"/>
      <c r="L80" s="3"/>
      <c r="M80" s="3"/>
      <c r="N80" s="3"/>
      <c r="O80" s="3"/>
      <c r="P80" s="3"/>
      <c r="Q80" s="3"/>
      <c r="R80" s="3"/>
      <c r="S80" s="3"/>
      <c r="T80" s="3"/>
      <c r="U80" s="3"/>
      <c r="V80" s="3"/>
      <c r="W80" s="3"/>
      <c r="X80" s="3"/>
    </row>
    <row r="81" spans="1:24" ht="15.75" customHeight="1">
      <c r="A81" s="3"/>
      <c r="B81" s="3"/>
      <c r="C81" s="3"/>
      <c r="D81" s="3"/>
      <c r="E81" s="3"/>
      <c r="F81" s="3"/>
      <c r="G81" s="3"/>
      <c r="H81" s="3"/>
      <c r="I81" s="3"/>
      <c r="J81" s="3"/>
      <c r="K81" s="3"/>
      <c r="L81" s="3"/>
      <c r="M81" s="3"/>
      <c r="N81" s="3"/>
      <c r="O81" s="3"/>
      <c r="P81" s="3"/>
      <c r="Q81" s="3"/>
      <c r="R81" s="3"/>
      <c r="S81" s="3"/>
      <c r="T81" s="3"/>
      <c r="U81" s="3"/>
      <c r="V81" s="3"/>
      <c r="W81" s="3"/>
      <c r="X81" s="3"/>
    </row>
    <row r="82" spans="1:24" ht="15.75" customHeight="1">
      <c r="A82" s="3"/>
      <c r="B82" s="3"/>
      <c r="C82" s="3"/>
      <c r="D82" s="3"/>
      <c r="E82" s="3"/>
      <c r="F82" s="3"/>
      <c r="G82" s="3"/>
      <c r="H82" s="3"/>
      <c r="I82" s="3"/>
      <c r="J82" s="3"/>
      <c r="K82" s="3"/>
      <c r="L82" s="3"/>
      <c r="M82" s="3"/>
      <c r="N82" s="3"/>
      <c r="O82" s="3"/>
      <c r="P82" s="3"/>
      <c r="Q82" s="3"/>
      <c r="R82" s="3"/>
      <c r="S82" s="3"/>
      <c r="T82" s="3"/>
      <c r="U82" s="3"/>
      <c r="V82" s="3"/>
      <c r="W82" s="3"/>
      <c r="X82" s="3"/>
    </row>
    <row r="83" spans="1:24" ht="15.75" customHeight="1">
      <c r="A83" s="3"/>
      <c r="B83" s="3"/>
      <c r="C83" s="3"/>
      <c r="D83" s="3"/>
      <c r="E83" s="3"/>
      <c r="F83" s="3"/>
      <c r="G83" s="3"/>
      <c r="H83" s="3"/>
      <c r="I83" s="3"/>
      <c r="J83" s="3"/>
      <c r="K83" s="3"/>
      <c r="L83" s="3"/>
      <c r="M83" s="3"/>
      <c r="N83" s="3"/>
      <c r="O83" s="3"/>
      <c r="P83" s="3"/>
      <c r="Q83" s="3"/>
      <c r="R83" s="3"/>
      <c r="S83" s="3"/>
      <c r="T83" s="3"/>
      <c r="U83" s="3"/>
      <c r="V83" s="3"/>
      <c r="W83" s="3"/>
      <c r="X83" s="3"/>
    </row>
    <row r="84" spans="1:24" ht="15.75" customHeight="1">
      <c r="A84" s="3"/>
      <c r="B84" s="3"/>
      <c r="C84" s="3"/>
      <c r="D84" s="3"/>
      <c r="E84" s="3"/>
      <c r="F84" s="3"/>
      <c r="G84" s="3"/>
      <c r="H84" s="3"/>
      <c r="I84" s="3"/>
      <c r="J84" s="3"/>
      <c r="K84" s="3"/>
      <c r="L84" s="3"/>
      <c r="M84" s="3"/>
      <c r="N84" s="3"/>
      <c r="O84" s="3"/>
      <c r="P84" s="3"/>
      <c r="Q84" s="3"/>
      <c r="R84" s="3"/>
      <c r="S84" s="3"/>
      <c r="T84" s="3"/>
      <c r="U84" s="3"/>
      <c r="V84" s="3"/>
      <c r="W84" s="3"/>
      <c r="X84" s="3"/>
    </row>
    <row r="85" spans="1:24" ht="15.75" customHeight="1">
      <c r="A85" s="3"/>
      <c r="B85" s="3"/>
      <c r="C85" s="3"/>
      <c r="D85" s="3"/>
      <c r="E85" s="3"/>
      <c r="F85" s="3"/>
      <c r="G85" s="3"/>
      <c r="H85" s="3"/>
      <c r="I85" s="3"/>
      <c r="J85" s="3"/>
      <c r="K85" s="3"/>
      <c r="L85" s="3"/>
      <c r="M85" s="3"/>
      <c r="N85" s="3"/>
      <c r="O85" s="3"/>
      <c r="P85" s="3"/>
      <c r="Q85" s="3"/>
      <c r="R85" s="3"/>
      <c r="S85" s="3"/>
      <c r="T85" s="3"/>
      <c r="U85" s="3"/>
      <c r="V85" s="3"/>
      <c r="W85" s="3"/>
      <c r="X85" s="3"/>
    </row>
    <row r="86" spans="1:24" ht="15.75" customHeight="1">
      <c r="A86" s="3"/>
      <c r="B86" s="3"/>
      <c r="C86" s="3"/>
      <c r="D86" s="3"/>
      <c r="E86" s="3"/>
      <c r="F86" s="3"/>
      <c r="G86" s="3"/>
      <c r="H86" s="3"/>
      <c r="I86" s="3"/>
      <c r="J86" s="3"/>
      <c r="K86" s="3"/>
      <c r="L86" s="3"/>
      <c r="M86" s="3"/>
      <c r="N86" s="3"/>
      <c r="O86" s="3"/>
      <c r="P86" s="3"/>
      <c r="Q86" s="3"/>
      <c r="R86" s="3"/>
      <c r="S86" s="3"/>
      <c r="T86" s="3"/>
      <c r="U86" s="3"/>
      <c r="V86" s="3"/>
      <c r="W86" s="3"/>
      <c r="X86" s="3"/>
    </row>
    <row r="87" spans="1:24" ht="15.75" customHeight="1">
      <c r="A87" s="3"/>
      <c r="B87" s="3"/>
      <c r="C87" s="3"/>
      <c r="D87" s="3"/>
      <c r="E87" s="3"/>
      <c r="F87" s="3"/>
      <c r="G87" s="3"/>
      <c r="H87" s="3"/>
      <c r="I87" s="3"/>
      <c r="J87" s="3"/>
      <c r="K87" s="3"/>
      <c r="L87" s="3"/>
      <c r="M87" s="3"/>
      <c r="N87" s="3"/>
      <c r="O87" s="3"/>
      <c r="P87" s="3"/>
      <c r="Q87" s="3"/>
      <c r="R87" s="3"/>
      <c r="S87" s="3"/>
      <c r="T87" s="3"/>
      <c r="U87" s="3"/>
      <c r="V87" s="3"/>
      <c r="W87" s="3"/>
      <c r="X87" s="3"/>
    </row>
    <row r="88" spans="1:24" ht="15.75" customHeight="1">
      <c r="A88" s="3"/>
      <c r="B88" s="3"/>
      <c r="C88" s="3"/>
      <c r="D88" s="3"/>
      <c r="E88" s="3"/>
      <c r="F88" s="3"/>
      <c r="G88" s="3"/>
      <c r="H88" s="3"/>
      <c r="I88" s="3"/>
      <c r="J88" s="3"/>
      <c r="K88" s="3"/>
      <c r="L88" s="3"/>
      <c r="M88" s="3"/>
      <c r="N88" s="3"/>
      <c r="O88" s="3"/>
      <c r="P88" s="3"/>
      <c r="Q88" s="3"/>
      <c r="R88" s="3"/>
      <c r="S88" s="3"/>
      <c r="T88" s="3"/>
      <c r="U88" s="3"/>
      <c r="V88" s="3"/>
      <c r="W88" s="3"/>
      <c r="X88" s="3"/>
    </row>
    <row r="89" spans="1:24" ht="15.75" customHeight="1">
      <c r="A89" s="3"/>
      <c r="B89" s="3"/>
      <c r="C89" s="3"/>
      <c r="D89" s="3"/>
      <c r="E89" s="3"/>
      <c r="F89" s="3"/>
      <c r="G89" s="3"/>
      <c r="H89" s="3"/>
      <c r="I89" s="3"/>
      <c r="J89" s="3"/>
      <c r="K89" s="3"/>
      <c r="L89" s="3"/>
      <c r="M89" s="3"/>
      <c r="N89" s="3"/>
      <c r="O89" s="3"/>
      <c r="P89" s="3"/>
      <c r="Q89" s="3"/>
      <c r="R89" s="3"/>
      <c r="S89" s="3"/>
      <c r="T89" s="3"/>
      <c r="U89" s="3"/>
      <c r="V89" s="3"/>
      <c r="W89" s="3"/>
      <c r="X89" s="3"/>
    </row>
    <row r="90" spans="1:24" ht="15.75" customHeight="1">
      <c r="A90" s="3"/>
      <c r="B90" s="3"/>
      <c r="C90" s="3"/>
      <c r="D90" s="3"/>
      <c r="E90" s="3"/>
      <c r="F90" s="3"/>
      <c r="G90" s="3"/>
      <c r="H90" s="3"/>
      <c r="I90" s="3"/>
      <c r="J90" s="3"/>
      <c r="K90" s="3"/>
      <c r="L90" s="3"/>
      <c r="M90" s="3"/>
      <c r="N90" s="3"/>
      <c r="O90" s="3"/>
      <c r="P90" s="3"/>
      <c r="Q90" s="3"/>
      <c r="R90" s="3"/>
      <c r="S90" s="3"/>
      <c r="T90" s="3"/>
      <c r="U90" s="3"/>
      <c r="V90" s="3"/>
      <c r="W90" s="3"/>
      <c r="X90" s="3"/>
    </row>
    <row r="91" spans="1:24" ht="15.75" customHeight="1">
      <c r="A91" s="3"/>
      <c r="B91" s="3"/>
      <c r="C91" s="3"/>
      <c r="D91" s="3"/>
      <c r="E91" s="3"/>
      <c r="F91" s="3"/>
      <c r="G91" s="3"/>
      <c r="H91" s="3"/>
      <c r="I91" s="3"/>
      <c r="J91" s="3"/>
      <c r="K91" s="3"/>
      <c r="L91" s="3"/>
      <c r="M91" s="3"/>
      <c r="N91" s="3"/>
      <c r="O91" s="3"/>
      <c r="P91" s="3"/>
      <c r="Q91" s="3"/>
      <c r="R91" s="3"/>
      <c r="S91" s="3"/>
      <c r="T91" s="3"/>
      <c r="U91" s="3"/>
      <c r="V91" s="3"/>
      <c r="W91" s="3"/>
      <c r="X91" s="3"/>
    </row>
    <row r="92" spans="1:24" ht="15.75" customHeight="1">
      <c r="A92" s="3"/>
      <c r="B92" s="3"/>
      <c r="C92" s="3"/>
      <c r="D92" s="3"/>
      <c r="E92" s="3"/>
      <c r="F92" s="3"/>
      <c r="G92" s="3"/>
      <c r="H92" s="3"/>
      <c r="I92" s="3"/>
      <c r="J92" s="3"/>
      <c r="K92" s="3"/>
      <c r="L92" s="3"/>
      <c r="M92" s="3"/>
      <c r="N92" s="3"/>
      <c r="O92" s="3"/>
      <c r="P92" s="3"/>
      <c r="Q92" s="3"/>
      <c r="R92" s="3"/>
      <c r="S92" s="3"/>
      <c r="T92" s="3"/>
      <c r="U92" s="3"/>
      <c r="V92" s="3"/>
      <c r="W92" s="3"/>
      <c r="X92" s="3"/>
    </row>
    <row r="93" spans="1:24" ht="15.75" customHeight="1">
      <c r="A93" s="3"/>
      <c r="B93" s="3"/>
      <c r="C93" s="3"/>
      <c r="D93" s="3"/>
      <c r="E93" s="3"/>
      <c r="F93" s="3"/>
      <c r="G93" s="3"/>
      <c r="H93" s="3"/>
      <c r="I93" s="3"/>
      <c r="J93" s="3"/>
      <c r="K93" s="3"/>
      <c r="L93" s="3"/>
      <c r="M93" s="3"/>
      <c r="N93" s="3"/>
      <c r="O93" s="3"/>
      <c r="P93" s="3"/>
      <c r="Q93" s="3"/>
      <c r="R93" s="3"/>
      <c r="S93" s="3"/>
      <c r="T93" s="3"/>
      <c r="U93" s="3"/>
      <c r="V93" s="3"/>
      <c r="W93" s="3"/>
      <c r="X93" s="3"/>
    </row>
    <row r="94" spans="1:24" ht="15.75" customHeight="1">
      <c r="A94" s="3"/>
      <c r="B94" s="3"/>
      <c r="C94" s="3"/>
      <c r="D94" s="3"/>
      <c r="E94" s="3"/>
      <c r="F94" s="3"/>
      <c r="G94" s="3"/>
      <c r="H94" s="3"/>
      <c r="I94" s="3"/>
      <c r="J94" s="3"/>
      <c r="K94" s="3"/>
      <c r="L94" s="3"/>
      <c r="M94" s="3"/>
      <c r="N94" s="3"/>
      <c r="O94" s="3"/>
      <c r="P94" s="3"/>
      <c r="Q94" s="3"/>
      <c r="R94" s="3"/>
      <c r="S94" s="3"/>
      <c r="T94" s="3"/>
      <c r="U94" s="3"/>
      <c r="V94" s="3"/>
      <c r="W94" s="3"/>
      <c r="X94" s="3"/>
    </row>
    <row r="95" spans="1:24" ht="15.75" customHeight="1">
      <c r="A95" s="3"/>
      <c r="B95" s="3"/>
      <c r="C95" s="3"/>
      <c r="D95" s="3"/>
      <c r="E95" s="3"/>
      <c r="F95" s="3"/>
      <c r="G95" s="3"/>
      <c r="H95" s="3"/>
      <c r="I95" s="3"/>
      <c r="J95" s="3"/>
      <c r="K95" s="3"/>
      <c r="L95" s="3"/>
      <c r="M95" s="3"/>
      <c r="N95" s="3"/>
      <c r="O95" s="3"/>
      <c r="P95" s="3"/>
      <c r="Q95" s="3"/>
      <c r="R95" s="3"/>
      <c r="S95" s="3"/>
      <c r="T95" s="3"/>
      <c r="U95" s="3"/>
      <c r="V95" s="3"/>
      <c r="W95" s="3"/>
      <c r="X95" s="3"/>
    </row>
    <row r="96" spans="1:24" ht="15.75" customHeight="1">
      <c r="A96" s="3"/>
      <c r="B96" s="3"/>
      <c r="C96" s="3"/>
      <c r="D96" s="3"/>
      <c r="E96" s="3"/>
      <c r="F96" s="3"/>
      <c r="G96" s="3"/>
      <c r="H96" s="3"/>
      <c r="I96" s="3"/>
      <c r="J96" s="3"/>
      <c r="K96" s="3"/>
      <c r="L96" s="3"/>
      <c r="M96" s="3"/>
      <c r="N96" s="3"/>
      <c r="O96" s="3"/>
      <c r="P96" s="3"/>
      <c r="Q96" s="3"/>
      <c r="R96" s="3"/>
      <c r="S96" s="3"/>
      <c r="T96" s="3"/>
      <c r="U96" s="3"/>
      <c r="V96" s="3"/>
      <c r="W96" s="3"/>
      <c r="X96" s="3"/>
    </row>
    <row r="97" spans="1:24" ht="15.75" customHeight="1">
      <c r="A97" s="3"/>
      <c r="B97" s="3"/>
      <c r="C97" s="3"/>
      <c r="D97" s="3"/>
      <c r="E97" s="3"/>
      <c r="F97" s="3"/>
      <c r="G97" s="3"/>
      <c r="H97" s="3"/>
      <c r="I97" s="3"/>
      <c r="J97" s="3"/>
      <c r="K97" s="3"/>
      <c r="L97" s="3"/>
      <c r="M97" s="3"/>
      <c r="N97" s="3"/>
      <c r="O97" s="3"/>
      <c r="P97" s="3"/>
      <c r="Q97" s="3"/>
      <c r="R97" s="3"/>
      <c r="S97" s="3"/>
      <c r="T97" s="3"/>
      <c r="U97" s="3"/>
      <c r="V97" s="3"/>
      <c r="W97" s="3"/>
      <c r="X97" s="3"/>
    </row>
    <row r="98" spans="1:24" ht="15.75" customHeight="1">
      <c r="A98" s="3"/>
      <c r="B98" s="3"/>
      <c r="C98" s="3"/>
      <c r="D98" s="3"/>
      <c r="E98" s="3"/>
      <c r="F98" s="3"/>
      <c r="G98" s="3"/>
      <c r="H98" s="3"/>
      <c r="I98" s="3"/>
      <c r="J98" s="3"/>
      <c r="K98" s="3"/>
      <c r="L98" s="3"/>
      <c r="M98" s="3"/>
      <c r="N98" s="3"/>
      <c r="O98" s="3"/>
      <c r="P98" s="3"/>
      <c r="Q98" s="3"/>
      <c r="R98" s="3"/>
      <c r="S98" s="3"/>
      <c r="T98" s="3"/>
      <c r="U98" s="3"/>
      <c r="V98" s="3"/>
      <c r="W98" s="3"/>
      <c r="X98" s="3"/>
    </row>
    <row r="99" spans="1:24" ht="15.75" customHeight="1">
      <c r="A99" s="3"/>
      <c r="B99" s="3"/>
      <c r="C99" s="3"/>
      <c r="D99" s="3"/>
      <c r="E99" s="3"/>
      <c r="F99" s="3"/>
      <c r="G99" s="3"/>
      <c r="H99" s="3"/>
      <c r="I99" s="3"/>
      <c r="J99" s="3"/>
      <c r="K99" s="3"/>
      <c r="L99" s="3"/>
      <c r="M99" s="3"/>
      <c r="N99" s="3"/>
      <c r="O99" s="3"/>
      <c r="P99" s="3"/>
      <c r="Q99" s="3"/>
      <c r="R99" s="3"/>
      <c r="S99" s="3"/>
      <c r="T99" s="3"/>
      <c r="U99" s="3"/>
      <c r="V99" s="3"/>
      <c r="W99" s="3"/>
      <c r="X99" s="3"/>
    </row>
    <row r="100" spans="1:24" ht="15.7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row>
    <row r="101" spans="1:24" ht="15.7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row>
    <row r="102" spans="1:24" ht="15.7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row>
    <row r="103" spans="1:24" ht="15.7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row>
    <row r="104" spans="1:24" ht="15.7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row>
    <row r="105" spans="1:24" ht="15.7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row>
    <row r="106" spans="1:24" ht="15.7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row>
    <row r="107" spans="1:24" ht="15.7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row>
    <row r="108" spans="1:24" ht="15.7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row>
    <row r="109" spans="1:24" ht="15.7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row>
    <row r="110" spans="1:24" ht="15.7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row>
    <row r="111" spans="1:24" ht="15.7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row>
    <row r="112" spans="1:24" ht="15.7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row>
    <row r="113" spans="1:24" ht="15.7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row>
    <row r="114" spans="1:24" ht="15.7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row>
    <row r="115" spans="1:24" ht="15.7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row>
    <row r="116" spans="1:24" ht="15.7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row>
    <row r="117" spans="1:24" ht="15.7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row>
    <row r="118" spans="1:24" ht="15.7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row>
    <row r="119" spans="1:24" ht="15.7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row>
    <row r="120" spans="1:24" ht="15.7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row>
    <row r="121" spans="1:24" ht="15.7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row>
    <row r="122" spans="1:24" ht="15.7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row>
    <row r="123" spans="1:24" ht="15.7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row>
    <row r="124" spans="1:24" ht="15.7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row>
    <row r="125" spans="1:24" ht="15.7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row>
    <row r="126" spans="1:24" ht="15.7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row>
    <row r="127" spans="1:24" ht="15.7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row>
    <row r="128" spans="1:24" ht="15.7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row>
    <row r="129" spans="1:24" ht="15.7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row>
    <row r="130" spans="1:24" ht="15.7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row>
    <row r="131" spans="1:24" ht="15.7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row>
    <row r="132" spans="1:24" ht="15.7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row>
    <row r="133" spans="1:24" ht="15.7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row>
    <row r="134" spans="1:24" ht="15.7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row>
    <row r="135" spans="1:24" ht="15.7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row>
    <row r="136" spans="1:24" ht="15.7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row>
    <row r="137" spans="1:24" ht="15.7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row>
    <row r="138" spans="1:24" ht="15.7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row>
    <row r="139" spans="1:24" ht="15.7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row>
    <row r="140" spans="1:24" ht="15.7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row>
    <row r="141" spans="1:24" ht="15.7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row>
    <row r="142" spans="1:24" ht="15.7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row>
    <row r="143" spans="1:24" ht="15.7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row>
    <row r="144" spans="1:24" ht="15.7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row>
    <row r="145" spans="1:24" ht="15.7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row>
    <row r="146" spans="1:24" ht="15.7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row>
    <row r="147" spans="1:24" ht="15.7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row>
    <row r="148" spans="1:24" ht="15.7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row>
    <row r="149" spans="1:24" ht="15.7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row>
    <row r="150" spans="1:24" ht="15.7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row>
    <row r="151" spans="1:24" ht="15.7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row>
    <row r="152" spans="1:24" ht="15.7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row>
    <row r="153" spans="1:24" ht="15.7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row>
    <row r="154" spans="1:24" ht="15.7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row>
    <row r="155" spans="1:24" ht="15.7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row>
    <row r="156" spans="1:24" ht="15.7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row>
    <row r="157" spans="1:24" ht="15.7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row>
    <row r="158" spans="1:24" ht="15.7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row>
    <row r="159" spans="1:24" ht="15.7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row>
    <row r="160" spans="1:24" ht="15.7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row>
    <row r="161" spans="1:24" ht="15.7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row>
    <row r="162" spans="1:24" ht="15.7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row>
    <row r="163" spans="1:24" ht="15.7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row>
    <row r="164" spans="1:24" ht="15.7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row>
    <row r="165" spans="1:24" ht="15.7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row>
    <row r="166" spans="1:24" ht="15.7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row>
    <row r="167" spans="1:24" ht="15.7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row>
    <row r="168" spans="1:24" ht="15.7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row>
    <row r="169" spans="1:24" ht="15.7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row>
    <row r="170" spans="1:24" ht="15.7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row>
    <row r="171" spans="1:24" ht="15.7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row>
    <row r="172" spans="1:24" ht="15.7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row>
    <row r="173" spans="1:24" ht="15.7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row>
    <row r="174" spans="1:24" ht="15.7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row>
    <row r="175" spans="1:24" ht="15.7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row>
    <row r="176" spans="1:24" ht="15.7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row>
    <row r="177" spans="1:24" ht="15.7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row>
    <row r="178" spans="1:24" ht="15.7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row>
    <row r="179" spans="1:24" ht="15.7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row>
    <row r="180" spans="1:24" ht="15.7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row>
    <row r="181" spans="1:24" ht="15.7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row>
    <row r="182" spans="1:24" ht="15.7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row>
    <row r="183" spans="1:24" ht="15.7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row>
    <row r="184" spans="1:24" ht="15.7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row>
    <row r="185" spans="1:24" ht="15.7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row>
    <row r="186" spans="1:24" ht="15.7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row>
    <row r="187" spans="1:24" ht="15.7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row>
    <row r="188" spans="1:24" ht="15.7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row>
    <row r="189" spans="1:24" ht="15.7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row>
    <row r="190" spans="1:24" ht="15.7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row>
    <row r="191" spans="1:24" ht="15.7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row>
    <row r="192" spans="1:24" ht="15.7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row>
    <row r="193" spans="1:24" ht="15.7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row>
    <row r="194" spans="1:24" ht="15.7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row>
    <row r="195" spans="1:24" ht="15.7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row>
    <row r="196" spans="1:24" ht="15.7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row>
    <row r="197" spans="1:24" ht="15.7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row>
    <row r="198" spans="1:24" ht="15.7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row>
    <row r="199" spans="1:24" ht="15.7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row>
    <row r="200" spans="1:24" ht="15.7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row>
    <row r="201" spans="1:24" ht="15.7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row>
    <row r="202" spans="1:24" ht="15.7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row>
    <row r="203" spans="1:24" ht="15.7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row>
    <row r="204" spans="1:24" ht="15.7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row>
    <row r="205" spans="1:24" ht="15.7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row>
    <row r="206" spans="1:24" ht="15.7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row>
    <row r="207" spans="1:24" ht="15.7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row>
    <row r="208" spans="1:24" ht="15.7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row>
    <row r="209" spans="1:24" ht="15.7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row>
    <row r="210" spans="1:24" ht="15.7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row>
    <row r="211" spans="1:24" ht="15.7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row>
    <row r="212" spans="1:24" ht="15.7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row>
    <row r="213" spans="1:24" ht="15.7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row>
    <row r="214" spans="1:24" ht="15.7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row>
    <row r="215" spans="1:24" ht="15.7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row>
    <row r="216" spans="1:24" ht="15.7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row>
    <row r="217" spans="1:24" ht="15.7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row>
    <row r="218" spans="1:24" ht="15.7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row>
    <row r="219" spans="1:24" ht="15.7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row>
    <row r="220" spans="1:24" ht="15.7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row>
    <row r="221" spans="1:24" ht="15.75" customHeight="1">
      <c r="A221" s="3"/>
      <c r="B221" s="3"/>
      <c r="C221" s="3"/>
      <c r="D221" s="3"/>
      <c r="E221" s="3"/>
      <c r="F221" s="3"/>
      <c r="G221" s="3"/>
      <c r="H221" s="3"/>
      <c r="I221" s="3"/>
      <c r="J221" s="3"/>
      <c r="K221" s="3"/>
      <c r="L221" s="3"/>
      <c r="M221" s="3"/>
      <c r="N221" s="3"/>
      <c r="O221" s="3"/>
      <c r="P221" s="3"/>
      <c r="Q221" s="3"/>
      <c r="R221" s="3"/>
      <c r="S221" s="3"/>
      <c r="T221" s="3"/>
      <c r="U221" s="3"/>
      <c r="V221" s="3"/>
      <c r="W221" s="3"/>
      <c r="X221" s="3"/>
    </row>
    <row r="222" spans="1:24" ht="15.75" customHeight="1">
      <c r="A222" s="3"/>
      <c r="B222" s="3"/>
      <c r="C222" s="3"/>
      <c r="D222" s="3"/>
      <c r="E222" s="3"/>
      <c r="F222" s="3"/>
      <c r="G222" s="3"/>
      <c r="H222" s="3"/>
      <c r="I222" s="3"/>
      <c r="J222" s="3"/>
      <c r="K222" s="3"/>
      <c r="L222" s="3"/>
      <c r="M222" s="3"/>
      <c r="N222" s="3"/>
      <c r="O222" s="3"/>
      <c r="P222" s="3"/>
      <c r="Q222" s="3"/>
      <c r="R222" s="3"/>
      <c r="S222" s="3"/>
      <c r="T222" s="3"/>
      <c r="U222" s="3"/>
      <c r="V222" s="3"/>
      <c r="W222" s="3"/>
      <c r="X222" s="3"/>
    </row>
    <row r="223" spans="1:24" ht="15.75" customHeight="1">
      <c r="A223" s="3"/>
      <c r="B223" s="3"/>
      <c r="C223" s="3"/>
      <c r="D223" s="3"/>
      <c r="E223" s="3"/>
      <c r="F223" s="3"/>
      <c r="G223" s="3"/>
      <c r="H223" s="3"/>
      <c r="I223" s="3"/>
      <c r="J223" s="3"/>
      <c r="K223" s="3"/>
      <c r="L223" s="3"/>
      <c r="M223" s="3"/>
      <c r="N223" s="3"/>
      <c r="O223" s="3"/>
      <c r="P223" s="3"/>
      <c r="Q223" s="3"/>
      <c r="R223" s="3"/>
      <c r="S223" s="3"/>
      <c r="T223" s="3"/>
      <c r="U223" s="3"/>
      <c r="V223" s="3"/>
      <c r="W223" s="3"/>
      <c r="X223" s="3"/>
    </row>
    <row r="224" spans="1:24" ht="15.75" customHeight="1">
      <c r="A224" s="3"/>
      <c r="B224" s="3"/>
      <c r="C224" s="3"/>
      <c r="D224" s="3"/>
      <c r="E224" s="3"/>
      <c r="F224" s="3"/>
      <c r="G224" s="3"/>
      <c r="H224" s="3"/>
      <c r="I224" s="3"/>
      <c r="J224" s="3"/>
      <c r="K224" s="3"/>
      <c r="L224" s="3"/>
      <c r="M224" s="3"/>
      <c r="N224" s="3"/>
      <c r="O224" s="3"/>
      <c r="P224" s="3"/>
      <c r="Q224" s="3"/>
      <c r="R224" s="3"/>
      <c r="S224" s="3"/>
      <c r="T224" s="3"/>
      <c r="U224" s="3"/>
      <c r="V224" s="3"/>
      <c r="W224" s="3"/>
      <c r="X224" s="3"/>
    </row>
    <row r="225" spans="1:24" ht="15.75" customHeight="1">
      <c r="A225" s="3"/>
      <c r="B225" s="3"/>
      <c r="C225" s="3"/>
      <c r="D225" s="3"/>
      <c r="E225" s="3"/>
      <c r="F225" s="3"/>
      <c r="G225" s="3"/>
      <c r="H225" s="3"/>
      <c r="I225" s="3"/>
      <c r="J225" s="3"/>
      <c r="K225" s="3"/>
      <c r="L225" s="3"/>
      <c r="M225" s="3"/>
      <c r="N225" s="3"/>
      <c r="O225" s="3"/>
      <c r="P225" s="3"/>
      <c r="Q225" s="3"/>
      <c r="R225" s="3"/>
      <c r="S225" s="3"/>
      <c r="T225" s="3"/>
      <c r="U225" s="3"/>
      <c r="V225" s="3"/>
      <c r="W225" s="3"/>
      <c r="X225" s="3"/>
    </row>
    <row r="226" spans="1:24" ht="15.75" customHeight="1">
      <c r="A226" s="3"/>
      <c r="B226" s="3"/>
      <c r="C226" s="3"/>
      <c r="D226" s="3"/>
      <c r="E226" s="3"/>
      <c r="F226" s="3"/>
      <c r="G226" s="3"/>
      <c r="H226" s="3"/>
      <c r="I226" s="3"/>
      <c r="J226" s="3"/>
      <c r="K226" s="3"/>
      <c r="L226" s="3"/>
      <c r="M226" s="3"/>
      <c r="N226" s="3"/>
      <c r="O226" s="3"/>
      <c r="P226" s="3"/>
      <c r="Q226" s="3"/>
      <c r="R226" s="3"/>
      <c r="S226" s="3"/>
      <c r="T226" s="3"/>
      <c r="U226" s="3"/>
      <c r="V226" s="3"/>
      <c r="W226" s="3"/>
      <c r="X226" s="3"/>
    </row>
    <row r="227" spans="1:24" ht="15.75" customHeight="1">
      <c r="A227" s="3"/>
      <c r="B227" s="3"/>
      <c r="C227" s="3"/>
      <c r="D227" s="3"/>
      <c r="E227" s="3"/>
      <c r="F227" s="3"/>
      <c r="G227" s="3"/>
      <c r="H227" s="3"/>
      <c r="I227" s="3"/>
      <c r="J227" s="3"/>
      <c r="K227" s="3"/>
      <c r="L227" s="3"/>
      <c r="M227" s="3"/>
      <c r="N227" s="3"/>
      <c r="O227" s="3"/>
      <c r="P227" s="3"/>
      <c r="Q227" s="3"/>
      <c r="R227" s="3"/>
      <c r="S227" s="3"/>
      <c r="T227" s="3"/>
      <c r="U227" s="3"/>
      <c r="V227" s="3"/>
      <c r="W227" s="3"/>
      <c r="X227" s="3"/>
    </row>
    <row r="228" spans="1:24" ht="15.75" customHeight="1">
      <c r="A228" s="3"/>
      <c r="B228" s="3"/>
      <c r="C228" s="3"/>
      <c r="D228" s="3"/>
      <c r="E228" s="3"/>
      <c r="F228" s="3"/>
      <c r="G228" s="3"/>
      <c r="H228" s="3"/>
      <c r="I228" s="3"/>
      <c r="J228" s="3"/>
      <c r="K228" s="3"/>
      <c r="L228" s="3"/>
      <c r="M228" s="3"/>
      <c r="N228" s="3"/>
      <c r="O228" s="3"/>
      <c r="P228" s="3"/>
      <c r="Q228" s="3"/>
      <c r="R228" s="3"/>
      <c r="S228" s="3"/>
      <c r="T228" s="3"/>
      <c r="U228" s="3"/>
      <c r="V228" s="3"/>
      <c r="W228" s="3"/>
      <c r="X228" s="3"/>
    </row>
    <row r="229" spans="1:24" ht="15.75" customHeight="1">
      <c r="A229" s="3"/>
      <c r="B229" s="3"/>
      <c r="C229" s="3"/>
      <c r="D229" s="3"/>
      <c r="E229" s="3"/>
      <c r="F229" s="3"/>
      <c r="G229" s="3"/>
      <c r="H229" s="3"/>
      <c r="I229" s="3"/>
      <c r="J229" s="3"/>
      <c r="K229" s="3"/>
      <c r="L229" s="3"/>
      <c r="M229" s="3"/>
      <c r="N229" s="3"/>
      <c r="O229" s="3"/>
      <c r="P229" s="3"/>
      <c r="Q229" s="3"/>
      <c r="R229" s="3"/>
      <c r="S229" s="3"/>
      <c r="T229" s="3"/>
      <c r="U229" s="3"/>
      <c r="V229" s="3"/>
      <c r="W229" s="3"/>
      <c r="X229" s="3"/>
    </row>
    <row r="230" spans="1:24" ht="15.75" customHeight="1">
      <c r="A230" s="3"/>
      <c r="B230" s="3"/>
      <c r="C230" s="3"/>
      <c r="D230" s="3"/>
      <c r="E230" s="3"/>
      <c r="F230" s="3"/>
      <c r="G230" s="3"/>
      <c r="H230" s="3"/>
      <c r="I230" s="3"/>
      <c r="J230" s="3"/>
      <c r="K230" s="3"/>
      <c r="L230" s="3"/>
      <c r="M230" s="3"/>
      <c r="N230" s="3"/>
      <c r="O230" s="3"/>
      <c r="P230" s="3"/>
      <c r="Q230" s="3"/>
      <c r="R230" s="3"/>
      <c r="S230" s="3"/>
      <c r="T230" s="3"/>
      <c r="U230" s="3"/>
      <c r="V230" s="3"/>
      <c r="W230" s="3"/>
      <c r="X230" s="3"/>
    </row>
    <row r="231" spans="1:24" ht="15.75" customHeight="1">
      <c r="A231" s="3"/>
      <c r="B231" s="3"/>
      <c r="C231" s="3"/>
      <c r="D231" s="3"/>
      <c r="E231" s="3"/>
      <c r="F231" s="3"/>
      <c r="G231" s="3"/>
      <c r="H231" s="3"/>
      <c r="I231" s="3"/>
      <c r="J231" s="3"/>
      <c r="K231" s="3"/>
      <c r="L231" s="3"/>
      <c r="M231" s="3"/>
      <c r="N231" s="3"/>
      <c r="O231" s="3"/>
      <c r="P231" s="3"/>
      <c r="Q231" s="3"/>
      <c r="R231" s="3"/>
      <c r="S231" s="3"/>
      <c r="T231" s="3"/>
      <c r="U231" s="3"/>
      <c r="V231" s="3"/>
      <c r="W231" s="3"/>
      <c r="X231" s="3"/>
    </row>
    <row r="232" spans="1:24" ht="15.75" customHeight="1">
      <c r="A232" s="3"/>
      <c r="B232" s="3"/>
      <c r="C232" s="3"/>
      <c r="D232" s="3"/>
      <c r="E232" s="3"/>
      <c r="F232" s="3"/>
      <c r="G232" s="3"/>
      <c r="H232" s="3"/>
      <c r="I232" s="3"/>
      <c r="J232" s="3"/>
      <c r="K232" s="3"/>
      <c r="L232" s="3"/>
      <c r="M232" s="3"/>
      <c r="N232" s="3"/>
      <c r="O232" s="3"/>
      <c r="P232" s="3"/>
      <c r="Q232" s="3"/>
      <c r="R232" s="3"/>
      <c r="S232" s="3"/>
      <c r="T232" s="3"/>
      <c r="U232" s="3"/>
      <c r="V232" s="3"/>
      <c r="W232" s="3"/>
      <c r="X232" s="3"/>
    </row>
    <row r="233" spans="1:24" ht="15.75" customHeight="1">
      <c r="A233" s="3"/>
      <c r="B233" s="3"/>
      <c r="C233" s="3"/>
      <c r="D233" s="3"/>
      <c r="E233" s="3"/>
      <c r="F233" s="3"/>
      <c r="G233" s="3"/>
      <c r="H233" s="3"/>
      <c r="I233" s="3"/>
      <c r="J233" s="3"/>
      <c r="K233" s="3"/>
      <c r="L233" s="3"/>
      <c r="M233" s="3"/>
      <c r="N233" s="3"/>
      <c r="O233" s="3"/>
      <c r="P233" s="3"/>
      <c r="Q233" s="3"/>
      <c r="R233" s="3"/>
      <c r="S233" s="3"/>
      <c r="T233" s="3"/>
      <c r="U233" s="3"/>
      <c r="V233" s="3"/>
      <c r="W233" s="3"/>
      <c r="X233" s="3"/>
    </row>
    <row r="234" spans="1:24" ht="15.75" customHeight="1"/>
    <row r="235" spans="1:24" ht="15.75" customHeight="1"/>
    <row r="236" spans="1:24" ht="15.75" customHeight="1"/>
    <row r="237" spans="1:24" ht="15.75" customHeight="1"/>
    <row r="238" spans="1:24" ht="15.75" customHeight="1"/>
    <row r="239" spans="1:24" ht="15.75" customHeight="1"/>
    <row r="240" spans="1:24"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C2:D2"/>
  </mergeCells>
  <pageMargins left="0.75" right="0.75" top="1" bottom="1" header="0" footer="0"/>
  <pageSetup paperSize="9" orientation="portrai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F1000"/>
  <sheetViews>
    <sheetView workbookViewId="0">
      <pane xSplit="1" topLeftCell="B1" activePane="topRight" state="frozen"/>
      <selection pane="topRight" activeCell="C2" sqref="C2"/>
    </sheetView>
  </sheetViews>
  <sheetFormatPr defaultColWidth="12.6640625" defaultRowHeight="15" customHeight="1"/>
  <cols>
    <col min="1" max="13" width="9" customWidth="1"/>
  </cols>
  <sheetData>
    <row r="1" spans="1:32" ht="21.75" customHeight="1">
      <c r="A1" s="1" t="s">
        <v>285</v>
      </c>
      <c r="B1" s="27"/>
      <c r="C1" s="27"/>
      <c r="D1" s="27"/>
      <c r="E1" s="27"/>
      <c r="F1" s="27"/>
      <c r="G1" s="27"/>
      <c r="H1" s="27"/>
      <c r="I1" s="27"/>
      <c r="J1" s="27"/>
      <c r="K1" s="27"/>
      <c r="L1" s="27"/>
      <c r="M1" s="27"/>
      <c r="N1" s="3"/>
      <c r="O1" s="3"/>
      <c r="P1" s="3"/>
      <c r="Q1" s="3"/>
      <c r="R1" s="3"/>
      <c r="S1" s="3"/>
      <c r="T1" s="3"/>
      <c r="U1" s="3"/>
      <c r="V1" s="3"/>
      <c r="W1" s="3"/>
      <c r="X1" s="3"/>
      <c r="Y1" s="3"/>
      <c r="Z1" s="3"/>
      <c r="AA1" s="3"/>
      <c r="AB1" s="3"/>
      <c r="AC1" s="3"/>
      <c r="AD1" s="3"/>
      <c r="AE1" s="3"/>
      <c r="AF1" s="3"/>
    </row>
    <row r="2" spans="1:32" ht="18" customHeight="1">
      <c r="A2" s="6"/>
      <c r="B2" s="110" t="s">
        <v>286</v>
      </c>
      <c r="C2" s="127"/>
      <c r="D2" s="127"/>
      <c r="E2" s="127"/>
      <c r="F2" s="127"/>
      <c r="G2" s="111"/>
      <c r="H2" s="110" t="s">
        <v>287</v>
      </c>
      <c r="I2" s="127"/>
      <c r="J2" s="127"/>
      <c r="K2" s="127"/>
      <c r="L2" s="127"/>
      <c r="M2" s="111"/>
      <c r="N2" s="3"/>
      <c r="O2" s="3"/>
      <c r="P2" s="3"/>
      <c r="Q2" s="3"/>
      <c r="R2" s="3"/>
      <c r="S2" s="3"/>
      <c r="T2" s="3"/>
      <c r="U2" s="3"/>
      <c r="V2" s="3"/>
      <c r="W2" s="3"/>
      <c r="X2" s="3"/>
      <c r="Y2" s="3"/>
      <c r="Z2" s="3"/>
      <c r="AA2" s="3"/>
    </row>
    <row r="3" spans="1:32" ht="18" customHeight="1">
      <c r="A3" s="6"/>
      <c r="B3" s="144" t="s">
        <v>288</v>
      </c>
      <c r="C3" s="145"/>
      <c r="D3" s="146"/>
      <c r="E3" s="144" t="s">
        <v>289</v>
      </c>
      <c r="F3" s="145"/>
      <c r="G3" s="146"/>
      <c r="H3" s="144" t="s">
        <v>288</v>
      </c>
      <c r="I3" s="145"/>
      <c r="J3" s="146"/>
      <c r="K3" s="144" t="s">
        <v>289</v>
      </c>
      <c r="L3" s="145"/>
      <c r="M3" s="146"/>
      <c r="N3" s="3"/>
      <c r="O3" s="3"/>
      <c r="P3" s="3"/>
      <c r="Q3" s="3"/>
      <c r="R3" s="3"/>
      <c r="S3" s="3"/>
      <c r="T3" s="3"/>
      <c r="U3" s="3"/>
      <c r="V3" s="3"/>
      <c r="W3" s="3"/>
      <c r="X3" s="3"/>
      <c r="Y3" s="3"/>
      <c r="Z3" s="3"/>
      <c r="AA3" s="3"/>
    </row>
    <row r="4" spans="1:32" ht="15" customHeight="1">
      <c r="A4" s="6"/>
      <c r="B4" s="143" t="s">
        <v>290</v>
      </c>
      <c r="C4" s="143" t="s">
        <v>291</v>
      </c>
      <c r="D4" s="143" t="s">
        <v>292</v>
      </c>
      <c r="E4" s="143" t="s">
        <v>293</v>
      </c>
      <c r="F4" s="143" t="s">
        <v>294</v>
      </c>
      <c r="G4" s="143" t="s">
        <v>292</v>
      </c>
      <c r="H4" s="143" t="s">
        <v>290</v>
      </c>
      <c r="I4" s="143" t="s">
        <v>291</v>
      </c>
      <c r="J4" s="143" t="s">
        <v>292</v>
      </c>
      <c r="K4" s="143" t="s">
        <v>293</v>
      </c>
      <c r="L4" s="143" t="s">
        <v>294</v>
      </c>
      <c r="M4" s="143" t="s">
        <v>292</v>
      </c>
      <c r="N4" s="3"/>
      <c r="O4" s="3"/>
      <c r="P4" s="3"/>
      <c r="Q4" s="3"/>
      <c r="R4" s="3"/>
      <c r="S4" s="3"/>
      <c r="T4" s="3"/>
      <c r="U4" s="3"/>
      <c r="V4" s="3"/>
      <c r="W4" s="3"/>
      <c r="X4" s="3"/>
      <c r="Y4" s="3"/>
      <c r="Z4" s="3"/>
    </row>
    <row r="5" spans="1:32" ht="32.25" customHeight="1">
      <c r="A5" s="6"/>
      <c r="B5" s="109"/>
      <c r="C5" s="109"/>
      <c r="D5" s="109"/>
      <c r="E5" s="109"/>
      <c r="F5" s="109"/>
      <c r="G5" s="109"/>
      <c r="H5" s="109"/>
      <c r="I5" s="109"/>
      <c r="J5" s="109"/>
      <c r="K5" s="109"/>
      <c r="L5" s="109"/>
      <c r="M5" s="109"/>
      <c r="N5" s="3"/>
      <c r="O5" s="3"/>
      <c r="P5" s="3"/>
      <c r="Q5" s="3"/>
      <c r="R5" s="3"/>
      <c r="S5" s="3"/>
      <c r="T5" s="3"/>
      <c r="U5" s="3"/>
      <c r="V5" s="3"/>
      <c r="W5" s="3"/>
      <c r="X5" s="3"/>
      <c r="Y5" s="3"/>
      <c r="Z5" s="3"/>
    </row>
    <row r="6" spans="1:32" ht="18" customHeight="1">
      <c r="A6" s="10">
        <v>2022</v>
      </c>
      <c r="B6" s="92">
        <v>34</v>
      </c>
      <c r="C6" s="92">
        <v>1928</v>
      </c>
      <c r="D6" s="92">
        <v>30</v>
      </c>
      <c r="E6" s="92">
        <v>14</v>
      </c>
      <c r="F6" s="92">
        <v>166</v>
      </c>
      <c r="G6" s="92">
        <v>30</v>
      </c>
      <c r="H6" s="92">
        <v>33</v>
      </c>
      <c r="I6" s="92">
        <v>1552</v>
      </c>
      <c r="J6" s="92">
        <v>30</v>
      </c>
      <c r="K6" s="92">
        <v>7</v>
      </c>
      <c r="L6" s="92">
        <v>90</v>
      </c>
      <c r="M6" s="92">
        <v>30</v>
      </c>
      <c r="N6" s="3"/>
      <c r="O6" s="3"/>
      <c r="P6" s="3"/>
      <c r="Q6" s="3"/>
      <c r="R6" s="3"/>
      <c r="S6" s="3"/>
      <c r="T6" s="3"/>
      <c r="U6" s="3"/>
      <c r="V6" s="3"/>
      <c r="W6" s="3"/>
      <c r="X6" s="3"/>
      <c r="Y6" s="3"/>
      <c r="Z6" s="3"/>
    </row>
    <row r="7" spans="1:32" ht="18" customHeight="1">
      <c r="A7" s="10">
        <v>2023</v>
      </c>
      <c r="B7" s="22">
        <v>33</v>
      </c>
      <c r="C7" s="22">
        <v>1962</v>
      </c>
      <c r="D7" s="22">
        <v>30</v>
      </c>
      <c r="E7" s="22">
        <v>14</v>
      </c>
      <c r="F7" s="22">
        <v>166</v>
      </c>
      <c r="G7" s="22">
        <v>30</v>
      </c>
      <c r="H7" s="22">
        <v>32</v>
      </c>
      <c r="I7" s="22">
        <v>1557</v>
      </c>
      <c r="J7" s="22">
        <v>30</v>
      </c>
      <c r="K7" s="22">
        <v>7</v>
      </c>
      <c r="L7" s="22">
        <v>90</v>
      </c>
      <c r="M7" s="22">
        <v>30</v>
      </c>
      <c r="N7" s="3"/>
      <c r="O7" s="3"/>
      <c r="P7" s="3"/>
      <c r="Q7" s="3"/>
      <c r="R7" s="3"/>
      <c r="S7" s="3"/>
      <c r="T7" s="3"/>
      <c r="U7" s="3"/>
      <c r="V7" s="3"/>
      <c r="W7" s="3"/>
      <c r="X7" s="3"/>
      <c r="Y7" s="3"/>
      <c r="Z7" s="3"/>
    </row>
    <row r="8" spans="1:32" ht="18" customHeight="1">
      <c r="A8" s="10">
        <v>2024</v>
      </c>
      <c r="B8" s="14">
        <v>33</v>
      </c>
      <c r="C8" s="14">
        <v>1964</v>
      </c>
      <c r="D8" s="14">
        <v>50</v>
      </c>
      <c r="E8" s="14">
        <v>14</v>
      </c>
      <c r="F8" s="14">
        <v>171</v>
      </c>
      <c r="G8" s="14">
        <v>30</v>
      </c>
      <c r="H8" s="14">
        <v>32</v>
      </c>
      <c r="I8" s="14">
        <v>1557</v>
      </c>
      <c r="J8" s="14">
        <v>50</v>
      </c>
      <c r="K8" s="14">
        <v>7</v>
      </c>
      <c r="L8" s="14">
        <v>90</v>
      </c>
      <c r="M8" s="14">
        <v>30</v>
      </c>
      <c r="N8" s="3"/>
      <c r="O8" s="3"/>
      <c r="P8" s="3"/>
      <c r="Q8" s="3"/>
      <c r="R8" s="3"/>
      <c r="S8" s="3"/>
      <c r="T8" s="3"/>
      <c r="U8" s="3"/>
      <c r="V8" s="3"/>
      <c r="W8" s="3"/>
      <c r="X8" s="3"/>
      <c r="Y8" s="3"/>
      <c r="Z8" s="3"/>
    </row>
    <row r="9" spans="1:32" ht="18" customHeight="1">
      <c r="A9" s="10">
        <v>2025</v>
      </c>
      <c r="B9" s="22">
        <v>33</v>
      </c>
      <c r="C9" s="22">
        <v>1963</v>
      </c>
      <c r="D9" s="22">
        <v>40</v>
      </c>
      <c r="E9" s="22">
        <v>14</v>
      </c>
      <c r="F9" s="22">
        <v>171</v>
      </c>
      <c r="G9" s="22">
        <v>30</v>
      </c>
      <c r="H9" s="22">
        <v>32</v>
      </c>
      <c r="I9" s="22">
        <v>1577</v>
      </c>
      <c r="J9" s="22">
        <v>40</v>
      </c>
      <c r="K9" s="22">
        <v>7</v>
      </c>
      <c r="L9" s="22">
        <v>90</v>
      </c>
      <c r="M9" s="22">
        <v>30</v>
      </c>
      <c r="N9" s="3"/>
      <c r="O9" s="3"/>
      <c r="P9" s="3"/>
      <c r="Q9" s="3"/>
      <c r="R9" s="3"/>
      <c r="S9" s="3"/>
      <c r="T9" s="3"/>
      <c r="U9" s="3"/>
      <c r="V9" s="3"/>
      <c r="W9" s="3"/>
      <c r="X9" s="3"/>
      <c r="Y9" s="3"/>
      <c r="Z9" s="3"/>
    </row>
    <row r="10" spans="1:32" ht="34.5" customHeight="1">
      <c r="A10" s="25" t="s">
        <v>31</v>
      </c>
      <c r="B10" s="16"/>
      <c r="C10" s="16"/>
      <c r="D10" s="16"/>
      <c r="E10" s="16"/>
      <c r="F10" s="16"/>
      <c r="G10" s="16"/>
      <c r="H10" s="16"/>
      <c r="I10" s="16"/>
      <c r="J10" s="16"/>
      <c r="K10" s="16"/>
      <c r="L10" s="16"/>
      <c r="M10" s="16"/>
      <c r="N10" s="3"/>
      <c r="O10" s="3"/>
      <c r="P10" s="3"/>
      <c r="Q10" s="3"/>
      <c r="R10" s="3"/>
      <c r="S10" s="3"/>
      <c r="T10" s="3"/>
      <c r="U10" s="3"/>
      <c r="V10" s="3"/>
      <c r="W10" s="3"/>
      <c r="X10" s="3"/>
      <c r="Y10" s="3"/>
      <c r="Z10" s="3"/>
      <c r="AA10" s="3"/>
      <c r="AB10" s="3"/>
      <c r="AC10" s="3"/>
      <c r="AD10" s="3"/>
      <c r="AE10" s="3"/>
      <c r="AF10" s="3"/>
    </row>
    <row r="11" spans="1:32" ht="122.25" customHeight="1">
      <c r="A11" s="25" t="s">
        <v>295</v>
      </c>
      <c r="B11" s="16"/>
      <c r="C11" s="16"/>
      <c r="D11" s="16"/>
      <c r="E11" s="16"/>
      <c r="F11" s="16"/>
      <c r="G11" s="16"/>
      <c r="H11" s="16"/>
      <c r="I11" s="16"/>
      <c r="J11" s="16"/>
      <c r="K11" s="16"/>
      <c r="L11" s="16"/>
      <c r="M11" s="16"/>
      <c r="N11" s="3"/>
      <c r="O11" s="3"/>
      <c r="P11" s="3"/>
      <c r="Q11" s="3"/>
      <c r="R11" s="3"/>
      <c r="S11" s="3"/>
      <c r="T11" s="3"/>
      <c r="U11" s="3"/>
      <c r="V11" s="3"/>
      <c r="W11" s="3"/>
      <c r="X11" s="3"/>
      <c r="Y11" s="3"/>
      <c r="Z11" s="3"/>
      <c r="AA11" s="3"/>
      <c r="AB11" s="3"/>
      <c r="AC11" s="3"/>
      <c r="AD11" s="3"/>
      <c r="AE11" s="3"/>
      <c r="AF11" s="3"/>
    </row>
    <row r="12" spans="1:32" ht="15.75" customHeight="1">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row>
    <row r="13" spans="1:32" ht="15.75" customHeight="1">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row>
    <row r="14" spans="1:32" ht="15.75" customHeight="1">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row>
    <row r="15" spans="1:32" ht="15.75" customHeight="1">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row>
    <row r="16" spans="1:32" ht="15.75" customHeight="1">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row>
    <row r="17" spans="1:32" ht="15.75" customHeight="1">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row>
    <row r="18" spans="1:32" ht="15.75" customHeight="1">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row>
    <row r="19" spans="1:32" ht="15.75" customHeight="1">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row>
    <row r="20" spans="1:32" ht="15.75" customHeight="1">
      <c r="A20" s="3"/>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row>
    <row r="21" spans="1:32" ht="15.75" customHeight="1">
      <c r="A21" s="3"/>
      <c r="B21" s="3"/>
      <c r="C21" s="3"/>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row>
    <row r="22" spans="1:32" ht="15.75" customHeight="1">
      <c r="A22" s="3"/>
      <c r="B22" s="3"/>
      <c r="C22" s="3"/>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row>
    <row r="23" spans="1:32" ht="15.75" customHeight="1">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row>
    <row r="24" spans="1:32" ht="15.75" customHeight="1">
      <c r="A24" s="3"/>
      <c r="B24" s="3"/>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row>
    <row r="25" spans="1:32" ht="15.75" customHeight="1">
      <c r="A25" s="3"/>
      <c r="B25" s="3"/>
      <c r="C25" s="3"/>
      <c r="D25" s="3"/>
      <c r="E25" s="3"/>
      <c r="F25" s="3"/>
      <c r="G25" s="3"/>
      <c r="H25" s="3"/>
      <c r="I25" s="3"/>
      <c r="J25" s="3"/>
      <c r="K25" s="3"/>
      <c r="L25" s="3"/>
      <c r="M25" s="3"/>
      <c r="N25" s="3"/>
      <c r="O25" s="3"/>
      <c r="P25" s="3"/>
      <c r="Q25" s="3"/>
      <c r="R25" s="3"/>
      <c r="S25" s="3"/>
      <c r="T25" s="3"/>
      <c r="U25" s="3"/>
      <c r="V25" s="3"/>
      <c r="W25" s="3"/>
      <c r="X25" s="3"/>
      <c r="Y25" s="3"/>
      <c r="Z25" s="3"/>
      <c r="AA25" s="3"/>
      <c r="AB25" s="3"/>
      <c r="AC25" s="3"/>
      <c r="AD25" s="3"/>
      <c r="AE25" s="3"/>
      <c r="AF25" s="3"/>
    </row>
    <row r="26" spans="1:32" ht="15.75" customHeight="1">
      <c r="A26" s="3"/>
      <c r="B26" s="3"/>
      <c r="C26" s="3"/>
      <c r="D26" s="3"/>
      <c r="E26" s="3"/>
      <c r="F26" s="3"/>
      <c r="G26" s="3"/>
      <c r="H26" s="3"/>
      <c r="I26" s="3"/>
      <c r="J26" s="3"/>
      <c r="K26" s="3"/>
      <c r="L26" s="3"/>
      <c r="M26" s="3"/>
      <c r="N26" s="3"/>
      <c r="O26" s="3"/>
      <c r="P26" s="3"/>
      <c r="Q26" s="3"/>
      <c r="R26" s="3"/>
      <c r="S26" s="3"/>
      <c r="T26" s="3"/>
      <c r="U26" s="3"/>
      <c r="V26" s="3"/>
      <c r="W26" s="3"/>
      <c r="X26" s="3"/>
      <c r="Y26" s="3"/>
      <c r="Z26" s="3"/>
      <c r="AA26" s="3"/>
      <c r="AB26" s="3"/>
      <c r="AC26" s="3"/>
      <c r="AD26" s="3"/>
      <c r="AE26" s="3"/>
      <c r="AF26" s="3"/>
    </row>
    <row r="27" spans="1:32" ht="15.75" customHeight="1">
      <c r="A27" s="3"/>
      <c r="B27" s="3"/>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row>
    <row r="28" spans="1:32" ht="15.75" customHeight="1">
      <c r="A28" s="3"/>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row>
    <row r="29" spans="1:32" ht="15.75" customHeight="1">
      <c r="A29" s="3"/>
      <c r="B29" s="3"/>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row>
    <row r="30" spans="1:32" ht="15.75" customHeight="1">
      <c r="A30" s="3"/>
      <c r="B30" s="3"/>
      <c r="C30" s="3"/>
      <c r="D30" s="3"/>
      <c r="E30" s="3"/>
      <c r="F30" s="3"/>
      <c r="G30" s="3"/>
      <c r="H30" s="3"/>
      <c r="I30" s="3"/>
      <c r="J30" s="3"/>
      <c r="K30" s="3"/>
      <c r="L30" s="3"/>
      <c r="M30" s="3"/>
      <c r="N30" s="3"/>
      <c r="O30" s="3"/>
      <c r="P30" s="3"/>
      <c r="Q30" s="3"/>
      <c r="R30" s="3"/>
      <c r="S30" s="3"/>
      <c r="T30" s="3"/>
      <c r="U30" s="3"/>
      <c r="V30" s="3"/>
      <c r="W30" s="3"/>
      <c r="X30" s="3"/>
      <c r="Y30" s="3"/>
      <c r="Z30" s="3"/>
      <c r="AA30" s="3"/>
      <c r="AB30" s="3"/>
      <c r="AC30" s="3"/>
      <c r="AD30" s="3"/>
      <c r="AE30" s="3"/>
      <c r="AF30" s="3"/>
    </row>
    <row r="31" spans="1:32" ht="15.75" customHeight="1">
      <c r="A31" s="3"/>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row>
    <row r="32" spans="1:32" ht="15.75" customHeight="1">
      <c r="A32" s="3"/>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row>
    <row r="33" spans="1:32" ht="15.75" customHeight="1">
      <c r="A33" s="3"/>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row>
    <row r="34" spans="1:32" ht="15.75" customHeight="1">
      <c r="A34" s="3"/>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row>
    <row r="35" spans="1:32" ht="15.75" customHeight="1">
      <c r="A35" s="3"/>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row>
    <row r="36" spans="1:32" ht="15.75" customHeight="1">
      <c r="A36" s="3"/>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row>
    <row r="37" spans="1:32" ht="15.75" customHeight="1">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row>
    <row r="38" spans="1:32" ht="15.75" customHeight="1">
      <c r="A38" s="3"/>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row>
    <row r="39" spans="1:32" ht="15.75" customHeight="1">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row>
    <row r="40" spans="1:32" ht="15.75" customHeight="1">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row>
    <row r="41" spans="1:32" ht="15.75" customHeight="1">
      <c r="A41" s="3"/>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row>
    <row r="42" spans="1:32" ht="15.75" customHeight="1">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row>
    <row r="43" spans="1:32" ht="15.75" customHeight="1">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row>
    <row r="44" spans="1:32" ht="15.75" customHeight="1">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row>
    <row r="45" spans="1:32" ht="15.75" customHeight="1">
      <c r="A45" s="3"/>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row>
    <row r="46" spans="1:32" ht="15.75" customHeight="1">
      <c r="A46" s="3"/>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row>
    <row r="47" spans="1:32" ht="15.75" customHeight="1">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row>
    <row r="48" spans="1:32" ht="15.75" customHeight="1">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row>
    <row r="49" spans="1:32" ht="15.75" customHeight="1">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row>
    <row r="50" spans="1:32" ht="15.75" customHeight="1">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row>
    <row r="51" spans="1:32" ht="15.75" customHeight="1">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row>
    <row r="52" spans="1:32" ht="15.75" customHeight="1">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row>
    <row r="53" spans="1:32" ht="15.75" customHeight="1">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row>
    <row r="54" spans="1:32" ht="15.75" customHeight="1">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row>
    <row r="55" spans="1:32" ht="15.75" customHeight="1">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row>
    <row r="56" spans="1:32" ht="15.75" customHeight="1">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row>
    <row r="57" spans="1:32" ht="15.75" customHeight="1">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row>
    <row r="58" spans="1:32" ht="15.75" customHeight="1">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row>
    <row r="59" spans="1:32" ht="15.75" customHeight="1">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row>
    <row r="60" spans="1:32" ht="15.75" customHeight="1">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row>
    <row r="61" spans="1:32" ht="15.75" customHeight="1">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row>
    <row r="62" spans="1:32" ht="15.75" customHeight="1">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row>
    <row r="63" spans="1:32" ht="15.75" customHeight="1">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row>
    <row r="64" spans="1:32" ht="15.75" customHeight="1">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row>
    <row r="65" spans="1:32" ht="15.75" customHeight="1">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row>
    <row r="66" spans="1:32" ht="15.75" customHeight="1">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row>
    <row r="67" spans="1:32" ht="15.75" customHeight="1">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row>
    <row r="68" spans="1:32" ht="15.75" customHeight="1">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row>
    <row r="69" spans="1:32" ht="15.75" customHeight="1">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row>
    <row r="70" spans="1:32" ht="15.75" customHeight="1">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row>
    <row r="71" spans="1:32" ht="15.75" customHeight="1">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row>
    <row r="72" spans="1:32" ht="15.75" customHeight="1">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row>
    <row r="73" spans="1:32" ht="15.75" customHeight="1">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row>
    <row r="74" spans="1:32" ht="15.75" customHeight="1">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row>
    <row r="75" spans="1:32" ht="15.75" customHeight="1">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row>
    <row r="76" spans="1:32" ht="15.75" customHeight="1">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row>
    <row r="77" spans="1:32" ht="15.75" customHeight="1">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row>
    <row r="78" spans="1:32" ht="15.75" customHeight="1">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row>
    <row r="79" spans="1:32" ht="15.75" customHeight="1">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row>
    <row r="80" spans="1:32" ht="15.75" customHeight="1">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row>
    <row r="81" spans="1:32" ht="15.75" customHeight="1">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row>
    <row r="82" spans="1:32" ht="15.75" customHeight="1">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row>
    <row r="83" spans="1:32" ht="15.75" customHeight="1">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row>
    <row r="84" spans="1:32" ht="15.75" customHeight="1">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row>
    <row r="85" spans="1:32" ht="15.75" customHeight="1">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row>
    <row r="86" spans="1:32" ht="15.75" customHeight="1">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row>
    <row r="87" spans="1:32" ht="15.75" customHeight="1">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row>
    <row r="88" spans="1:32" ht="15.75" customHeight="1">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row>
    <row r="89" spans="1:32" ht="15.75" customHeight="1">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row>
    <row r="90" spans="1:32" ht="15.75" customHeight="1">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row>
    <row r="91" spans="1:32" ht="15.75" customHeight="1">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row>
    <row r="92" spans="1:32" ht="15.75" customHeight="1">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row>
    <row r="93" spans="1:32" ht="15.75" customHeight="1">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row>
    <row r="94" spans="1:32" ht="15.75" customHeight="1">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row>
    <row r="95" spans="1:32" ht="15.75" customHeight="1">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row>
    <row r="96" spans="1:32" ht="15.75" customHeight="1">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row>
    <row r="97" spans="1:32" ht="15.75" customHeight="1">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row>
    <row r="98" spans="1:32" ht="15.75" customHeight="1">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row>
    <row r="99" spans="1:32" ht="15.75" customHeight="1">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row>
    <row r="100" spans="1:32" ht="15.7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row>
    <row r="101" spans="1:32" ht="15.7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row>
    <row r="102" spans="1:32" ht="15.7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row>
    <row r="103" spans="1:32" ht="15.7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row>
    <row r="104" spans="1:32" ht="15.7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row>
    <row r="105" spans="1:32" ht="15.7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row>
    <row r="106" spans="1:32" ht="15.7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row>
    <row r="107" spans="1:32" ht="15.7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row>
    <row r="108" spans="1:32" ht="15.7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c r="AF108" s="3"/>
    </row>
    <row r="109" spans="1:32" ht="15.7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c r="AF109" s="3"/>
    </row>
    <row r="110" spans="1:32" ht="15.7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c r="AF110" s="3"/>
    </row>
    <row r="111" spans="1:32" ht="15.7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row>
    <row r="112" spans="1:32" ht="15.7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row>
    <row r="113" spans="1:32" ht="15.7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row>
    <row r="114" spans="1:32" ht="15.7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c r="AF114" s="3"/>
    </row>
    <row r="115" spans="1:32" ht="15.7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c r="AE115" s="3"/>
      <c r="AF115" s="3"/>
    </row>
    <row r="116" spans="1:32" ht="15.7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c r="AD116" s="3"/>
      <c r="AE116" s="3"/>
      <c r="AF116" s="3"/>
    </row>
    <row r="117" spans="1:32" ht="15.7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c r="AF117" s="3"/>
    </row>
    <row r="118" spans="1:32" ht="15.7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c r="AE118" s="3"/>
      <c r="AF118" s="3"/>
    </row>
    <row r="119" spans="1:32" ht="15.7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row>
    <row r="120" spans="1:32" ht="15.7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row>
    <row r="121" spans="1:32" ht="15.7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row>
    <row r="122" spans="1:32" ht="15.7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row>
    <row r="123" spans="1:32" ht="15.7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row>
    <row r="124" spans="1:32" ht="15.7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row>
    <row r="125" spans="1:32" ht="15.7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row>
    <row r="126" spans="1:32" ht="15.7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row>
    <row r="127" spans="1:32" ht="15.7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row>
    <row r="128" spans="1:32" ht="15.7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row>
    <row r="129" spans="1:32" ht="15.7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row>
    <row r="130" spans="1:32" ht="15.7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row>
    <row r="131" spans="1:32" ht="15.7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row>
    <row r="132" spans="1:32" ht="15.7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row>
    <row r="133" spans="1:32" ht="15.7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row>
    <row r="134" spans="1:32" ht="15.7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row>
    <row r="135" spans="1:32" ht="15.7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row>
    <row r="136" spans="1:32" ht="15.7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c r="AF136" s="3"/>
    </row>
    <row r="137" spans="1:32" ht="15.7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c r="AF137" s="3"/>
    </row>
    <row r="138" spans="1:32" ht="15.7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row>
    <row r="139" spans="1:32" ht="15.7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c r="AF139" s="3"/>
    </row>
    <row r="140" spans="1:32" ht="15.7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row>
    <row r="141" spans="1:32" ht="15.7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3"/>
    </row>
    <row r="142" spans="1:32" ht="15.7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row>
    <row r="143" spans="1:32" ht="15.7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row>
    <row r="144" spans="1:32" ht="15.7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row>
    <row r="145" spans="1:32" ht="15.7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row>
    <row r="146" spans="1:32" ht="15.7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row>
    <row r="147" spans="1:32" ht="15.7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row>
    <row r="148" spans="1:32" ht="15.7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row>
    <row r="149" spans="1:32" ht="15.7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row>
    <row r="150" spans="1:32" ht="15.7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row>
    <row r="151" spans="1:32" ht="15.7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row>
    <row r="152" spans="1:32" ht="15.7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row>
    <row r="153" spans="1:32" ht="15.7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row>
    <row r="154" spans="1:32" ht="15.7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3"/>
    </row>
    <row r="155" spans="1:32" ht="15.7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row>
    <row r="156" spans="1:32" ht="15.7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row>
    <row r="157" spans="1:32" ht="15.7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row>
    <row r="158" spans="1:32" ht="15.7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row>
    <row r="159" spans="1:32" ht="15.7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row>
    <row r="160" spans="1:32" ht="15.7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row>
    <row r="161" spans="1:32" ht="15.7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row>
    <row r="162" spans="1:32" ht="15.7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row>
    <row r="163" spans="1:32" ht="15.7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row>
    <row r="164" spans="1:32" ht="15.7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row>
    <row r="165" spans="1:32" ht="15.7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row>
    <row r="166" spans="1:32" ht="15.7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row>
    <row r="167" spans="1:32" ht="15.7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row>
    <row r="168" spans="1:32" ht="15.7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row>
    <row r="169" spans="1:32" ht="15.7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row>
    <row r="170" spans="1:32" ht="15.7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row>
    <row r="171" spans="1:32" ht="15.7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row>
    <row r="172" spans="1:32" ht="15.7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row>
    <row r="173" spans="1:32" ht="15.7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row>
    <row r="174" spans="1:32" ht="15.7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row>
    <row r="175" spans="1:32" ht="15.7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row>
    <row r="176" spans="1:32" ht="15.7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row>
    <row r="177" spans="1:32" ht="15.7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row>
    <row r="178" spans="1:32" ht="15.7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row>
    <row r="179" spans="1:32" ht="15.7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row>
    <row r="180" spans="1:32" ht="15.7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row>
    <row r="181" spans="1:32" ht="15.7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row>
    <row r="182" spans="1:32" ht="15.7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row>
    <row r="183" spans="1:32" ht="15.7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row>
    <row r="184" spans="1:32" ht="15.7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row>
    <row r="185" spans="1:32" ht="15.7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row>
    <row r="186" spans="1:32" ht="15.7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row>
    <row r="187" spans="1:32" ht="15.7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row>
    <row r="188" spans="1:32" ht="15.7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row>
    <row r="189" spans="1:32" ht="15.7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row>
    <row r="190" spans="1:32" ht="15.7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row>
    <row r="191" spans="1:32" ht="15.7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row>
    <row r="192" spans="1:32" ht="15.7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row>
    <row r="193" spans="1:32" ht="15.7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row>
    <row r="194" spans="1:32" ht="15.7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row>
    <row r="195" spans="1:32" ht="15.7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row>
    <row r="196" spans="1:32" ht="15.7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row>
    <row r="197" spans="1:32" ht="15.7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row>
    <row r="198" spans="1:32" ht="15.7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row>
    <row r="199" spans="1:32" ht="15.7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row>
    <row r="200" spans="1:32" ht="15.7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row>
    <row r="201" spans="1:32" ht="15.7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row>
    <row r="202" spans="1:32" ht="15.7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row>
    <row r="203" spans="1:32" ht="15.7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row>
    <row r="204" spans="1:32" ht="15.7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row>
    <row r="205" spans="1:32" ht="15.7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row>
    <row r="206" spans="1:32" ht="15.7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row>
    <row r="207" spans="1:32" ht="15.7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row>
    <row r="208" spans="1:32" ht="15.7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row>
    <row r="209" spans="1:32" ht="15.7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row>
    <row r="210" spans="1:32" ht="15.7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row>
    <row r="211" spans="1:32" ht="15.7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row>
    <row r="212" spans="1:32" ht="15.7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row>
    <row r="213" spans="1:32" ht="15.7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row>
    <row r="214" spans="1:32" ht="15.7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row>
    <row r="215" spans="1:32" ht="15.7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row>
    <row r="216" spans="1:32" ht="15.7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row>
    <row r="217" spans="1:32" ht="15.7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row>
    <row r="218" spans="1:32" ht="15.7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row>
    <row r="219" spans="1:32" ht="15.7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row>
    <row r="220" spans="1:32" ht="15.7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row>
    <row r="221" spans="1:32" ht="15.75" customHeight="1"/>
    <row r="222" spans="1:32" ht="15.75" customHeight="1"/>
    <row r="223" spans="1:32" ht="15.75" customHeight="1"/>
    <row r="224" spans="1:32"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8">
    <mergeCell ref="B4:B5"/>
    <mergeCell ref="M4:M5"/>
    <mergeCell ref="B2:G2"/>
    <mergeCell ref="H2:M2"/>
    <mergeCell ref="B3:D3"/>
    <mergeCell ref="E3:G3"/>
    <mergeCell ref="H3:J3"/>
    <mergeCell ref="K3:M3"/>
    <mergeCell ref="H4:H5"/>
    <mergeCell ref="I4:I5"/>
    <mergeCell ref="J4:J5"/>
    <mergeCell ref="K4:K5"/>
    <mergeCell ref="L4:L5"/>
    <mergeCell ref="C4:C5"/>
    <mergeCell ref="D4:D5"/>
    <mergeCell ref="E4:E5"/>
    <mergeCell ref="F4:F5"/>
    <mergeCell ref="G4:G5"/>
  </mergeCells>
  <pageMargins left="0.75" right="0.75" top="1" bottom="1" header="0" footer="0"/>
  <pageSetup paperSize="9" orientation="portrai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Z1000"/>
  <sheetViews>
    <sheetView workbookViewId="0">
      <pane xSplit="1" ySplit="4" topLeftCell="B5" activePane="bottomRight" state="frozen"/>
      <selection pane="topRight" activeCell="B1" sqref="B1"/>
      <selection pane="bottomLeft" activeCell="A5" sqref="A5"/>
      <selection pane="bottomRight" activeCell="B5" sqref="B5"/>
    </sheetView>
  </sheetViews>
  <sheetFormatPr defaultColWidth="12.6640625" defaultRowHeight="15" customHeight="1"/>
  <cols>
    <col min="1" max="1" width="9" customWidth="1"/>
    <col min="2" max="2" width="14.77734375" customWidth="1"/>
    <col min="3" max="3" width="14.109375" customWidth="1"/>
    <col min="4" max="4" width="9" customWidth="1"/>
    <col min="5" max="5" width="13.33203125" customWidth="1"/>
    <col min="6" max="6" width="12.6640625" customWidth="1"/>
  </cols>
  <sheetData>
    <row r="1" spans="1:26" ht="21.75" customHeight="1">
      <c r="A1" s="1" t="s">
        <v>296</v>
      </c>
      <c r="B1" s="4"/>
      <c r="C1" s="4"/>
      <c r="D1" s="4"/>
      <c r="E1" s="4"/>
      <c r="F1" s="3"/>
      <c r="G1" s="3"/>
      <c r="H1" s="3"/>
      <c r="I1" s="3"/>
      <c r="J1" s="3"/>
      <c r="K1" s="3"/>
      <c r="L1" s="3"/>
      <c r="M1" s="3"/>
      <c r="N1" s="3"/>
      <c r="O1" s="3"/>
      <c r="P1" s="3"/>
      <c r="Q1" s="3"/>
      <c r="R1" s="3"/>
      <c r="S1" s="3"/>
      <c r="T1" s="3"/>
      <c r="U1" s="3"/>
      <c r="V1" s="3"/>
      <c r="W1" s="3"/>
      <c r="X1" s="3"/>
      <c r="Y1" s="3"/>
      <c r="Z1" s="3"/>
    </row>
    <row r="2" spans="1:26" ht="13.8">
      <c r="A2" s="4"/>
      <c r="B2" s="4"/>
      <c r="C2" s="4"/>
      <c r="D2" s="4"/>
      <c r="E2" s="4"/>
      <c r="F2" s="3"/>
      <c r="G2" s="3"/>
      <c r="H2" s="3"/>
      <c r="I2" s="3"/>
      <c r="J2" s="3"/>
      <c r="K2" s="3"/>
      <c r="L2" s="3"/>
      <c r="M2" s="3"/>
      <c r="N2" s="3"/>
      <c r="O2" s="3"/>
      <c r="P2" s="3"/>
      <c r="Q2" s="3"/>
      <c r="R2" s="3"/>
      <c r="S2" s="3"/>
      <c r="T2" s="3"/>
      <c r="U2" s="3"/>
      <c r="V2" s="3"/>
      <c r="W2" s="3"/>
      <c r="X2" s="3"/>
      <c r="Y2" s="3"/>
      <c r="Z2" s="3"/>
    </row>
    <row r="3" spans="1:26" ht="34.5" customHeight="1">
      <c r="A3" s="4"/>
      <c r="B3" s="110" t="s">
        <v>297</v>
      </c>
      <c r="C3" s="111"/>
      <c r="D3" s="110" t="s">
        <v>298</v>
      </c>
      <c r="E3" s="111"/>
      <c r="F3" s="3"/>
      <c r="G3" s="3"/>
      <c r="H3" s="3"/>
      <c r="I3" s="3"/>
      <c r="J3" s="3"/>
      <c r="K3" s="3"/>
      <c r="L3" s="3"/>
      <c r="M3" s="3"/>
      <c r="N3" s="3"/>
      <c r="O3" s="3"/>
      <c r="P3" s="3"/>
      <c r="Q3" s="3"/>
      <c r="R3" s="3"/>
      <c r="S3" s="3"/>
      <c r="T3" s="3"/>
      <c r="U3" s="3"/>
      <c r="V3" s="3"/>
      <c r="W3" s="3"/>
      <c r="X3" s="3"/>
      <c r="Y3" s="3"/>
      <c r="Z3" s="3"/>
    </row>
    <row r="4" spans="1:26" ht="30.6">
      <c r="A4" s="4"/>
      <c r="B4" s="8" t="s">
        <v>10</v>
      </c>
      <c r="C4" s="8" t="s">
        <v>299</v>
      </c>
      <c r="D4" s="8" t="s">
        <v>10</v>
      </c>
      <c r="E4" s="8" t="s">
        <v>299</v>
      </c>
      <c r="F4" s="3"/>
      <c r="G4" s="3"/>
      <c r="H4" s="3"/>
      <c r="I4" s="3"/>
      <c r="J4" s="3"/>
      <c r="K4" s="3"/>
      <c r="L4" s="3"/>
      <c r="M4" s="3"/>
      <c r="N4" s="3"/>
      <c r="O4" s="3"/>
      <c r="P4" s="3"/>
      <c r="Q4" s="3"/>
      <c r="R4" s="3"/>
      <c r="S4" s="3"/>
      <c r="T4" s="3"/>
      <c r="U4" s="3"/>
      <c r="V4" s="3"/>
      <c r="W4" s="3"/>
      <c r="X4" s="3"/>
      <c r="Y4" s="3"/>
      <c r="Z4" s="3"/>
    </row>
    <row r="5" spans="1:26" ht="18" customHeight="1">
      <c r="A5" s="10">
        <v>2020</v>
      </c>
      <c r="B5" s="14">
        <v>629</v>
      </c>
      <c r="C5" s="20">
        <f t="shared" ref="C5:C7" si="0">B5/50299</f>
        <v>1.2505218791626076E-2</v>
      </c>
      <c r="D5" s="14">
        <v>221</v>
      </c>
      <c r="E5" s="20">
        <f t="shared" ref="E5:E7" si="1">D5/50299</f>
        <v>4.3937255213821347E-3</v>
      </c>
      <c r="F5" s="3"/>
      <c r="G5" s="3"/>
      <c r="H5" s="3"/>
      <c r="I5" s="3"/>
      <c r="J5" s="3"/>
      <c r="K5" s="3"/>
      <c r="L5" s="3"/>
      <c r="M5" s="3"/>
      <c r="N5" s="3"/>
      <c r="O5" s="3"/>
      <c r="P5" s="3"/>
      <c r="Q5" s="3"/>
      <c r="R5" s="3"/>
      <c r="S5" s="3"/>
      <c r="T5" s="3"/>
      <c r="U5" s="3"/>
      <c r="V5" s="3"/>
      <c r="W5" s="3"/>
      <c r="X5" s="3"/>
      <c r="Y5" s="3"/>
      <c r="Z5" s="3"/>
    </row>
    <row r="6" spans="1:26" ht="18" customHeight="1">
      <c r="A6" s="10">
        <v>2021</v>
      </c>
      <c r="B6" s="22">
        <v>593</v>
      </c>
      <c r="C6" s="20">
        <f t="shared" si="0"/>
        <v>1.1789498797192786E-2</v>
      </c>
      <c r="D6" s="22">
        <v>438</v>
      </c>
      <c r="E6" s="20">
        <f t="shared" si="1"/>
        <v>8.7079265989383481E-3</v>
      </c>
      <c r="F6" s="3"/>
      <c r="G6" s="3"/>
      <c r="H6" s="3"/>
      <c r="I6" s="3"/>
      <c r="J6" s="3"/>
      <c r="K6" s="3"/>
      <c r="L6" s="3"/>
      <c r="M6" s="3"/>
      <c r="N6" s="3"/>
      <c r="O6" s="3"/>
      <c r="P6" s="3"/>
      <c r="Q6" s="3"/>
      <c r="R6" s="3"/>
      <c r="S6" s="3"/>
      <c r="T6" s="3"/>
      <c r="U6" s="3"/>
      <c r="V6" s="3"/>
      <c r="W6" s="3"/>
      <c r="X6" s="3"/>
      <c r="Y6" s="3"/>
      <c r="Z6" s="3"/>
    </row>
    <row r="7" spans="1:26" ht="18" customHeight="1">
      <c r="A7" s="10">
        <v>2022</v>
      </c>
      <c r="B7" s="14">
        <v>649</v>
      </c>
      <c r="C7" s="13">
        <f t="shared" si="0"/>
        <v>1.2902841010755681E-2</v>
      </c>
      <c r="D7" s="14">
        <v>438</v>
      </c>
      <c r="E7" s="13">
        <f t="shared" si="1"/>
        <v>8.7079265989383481E-3</v>
      </c>
      <c r="F7" s="3"/>
      <c r="G7" s="3"/>
      <c r="H7" s="3"/>
      <c r="I7" s="3"/>
      <c r="J7" s="3"/>
      <c r="K7" s="3"/>
      <c r="L7" s="3"/>
      <c r="M7" s="3"/>
      <c r="N7" s="3"/>
      <c r="O7" s="3"/>
      <c r="P7" s="3"/>
      <c r="Q7" s="3"/>
      <c r="R7" s="3"/>
      <c r="S7" s="3"/>
      <c r="T7" s="3"/>
      <c r="U7" s="3"/>
      <c r="V7" s="3"/>
      <c r="W7" s="3"/>
      <c r="X7" s="3"/>
      <c r="Y7" s="3"/>
      <c r="Z7" s="3"/>
    </row>
    <row r="8" spans="1:26" ht="18" customHeight="1">
      <c r="A8" s="10">
        <v>2023</v>
      </c>
      <c r="B8" s="22">
        <v>650</v>
      </c>
      <c r="C8" s="20">
        <f>B8/50550</f>
        <v>1.2858555885262116E-2</v>
      </c>
      <c r="D8" s="22">
        <v>621</v>
      </c>
      <c r="E8" s="20">
        <f>D8/50550</f>
        <v>1.228486646884273E-2</v>
      </c>
      <c r="F8" s="3"/>
      <c r="G8" s="3"/>
      <c r="H8" s="3"/>
      <c r="I8" s="3"/>
      <c r="J8" s="3"/>
      <c r="K8" s="3"/>
      <c r="L8" s="3"/>
      <c r="M8" s="3"/>
      <c r="N8" s="3"/>
      <c r="O8" s="3"/>
      <c r="P8" s="3"/>
      <c r="Q8" s="3"/>
      <c r="R8" s="3"/>
      <c r="S8" s="3"/>
      <c r="T8" s="3"/>
      <c r="U8" s="3"/>
      <c r="V8" s="3"/>
      <c r="W8" s="3"/>
      <c r="X8" s="3"/>
      <c r="Y8" s="3"/>
      <c r="Z8" s="3"/>
    </row>
    <row r="9" spans="1:26" ht="18" customHeight="1">
      <c r="A9" s="10">
        <v>2024</v>
      </c>
      <c r="B9" s="14">
        <v>765</v>
      </c>
      <c r="C9" s="13">
        <f t="shared" ref="C9:C10" si="2">B9/50803</f>
        <v>1.5058165856347066E-2</v>
      </c>
      <c r="D9" s="14">
        <v>502</v>
      </c>
      <c r="E9" s="13">
        <f t="shared" ref="E9:E10" si="3">D9/50803</f>
        <v>9.8813062220734996E-3</v>
      </c>
      <c r="F9" s="3"/>
      <c r="G9" s="3"/>
      <c r="H9" s="3"/>
      <c r="I9" s="3"/>
      <c r="J9" s="3"/>
      <c r="K9" s="3"/>
      <c r="L9" s="3"/>
      <c r="M9" s="3"/>
      <c r="N9" s="3"/>
      <c r="O9" s="3"/>
      <c r="P9" s="3"/>
      <c r="Q9" s="3"/>
      <c r="R9" s="3"/>
      <c r="S9" s="3"/>
      <c r="T9" s="3"/>
      <c r="U9" s="3"/>
      <c r="V9" s="3"/>
      <c r="W9" s="3"/>
      <c r="X9" s="3"/>
      <c r="Y9" s="3"/>
      <c r="Z9" s="3"/>
    </row>
    <row r="10" spans="1:26" ht="18" customHeight="1">
      <c r="A10" s="10">
        <v>2025</v>
      </c>
      <c r="B10" s="22">
        <v>872</v>
      </c>
      <c r="C10" s="20">
        <f t="shared" si="2"/>
        <v>1.7164340688542015E-2</v>
      </c>
      <c r="D10" s="22">
        <v>499</v>
      </c>
      <c r="E10" s="20">
        <f t="shared" si="3"/>
        <v>9.8222545912642952E-3</v>
      </c>
      <c r="F10" s="3"/>
      <c r="G10" s="3"/>
      <c r="H10" s="3"/>
      <c r="I10" s="3"/>
      <c r="J10" s="3"/>
      <c r="K10" s="3"/>
      <c r="L10" s="3"/>
      <c r="M10" s="3"/>
      <c r="N10" s="3"/>
      <c r="O10" s="3"/>
      <c r="P10" s="3"/>
      <c r="Q10" s="3"/>
      <c r="R10" s="3"/>
      <c r="S10" s="3"/>
      <c r="T10" s="3"/>
      <c r="U10" s="3"/>
      <c r="V10" s="3"/>
      <c r="W10" s="3"/>
      <c r="X10" s="3"/>
      <c r="Y10" s="3"/>
      <c r="Z10" s="3"/>
    </row>
    <row r="11" spans="1:26" ht="40.799999999999997">
      <c r="A11" s="25" t="s">
        <v>31</v>
      </c>
      <c r="B11" s="16"/>
      <c r="C11" s="16"/>
      <c r="D11" s="16"/>
      <c r="E11" s="16"/>
      <c r="F11" s="3"/>
      <c r="G11" s="3"/>
      <c r="H11" s="3"/>
      <c r="I11" s="3"/>
      <c r="J11" s="3"/>
      <c r="K11" s="3"/>
      <c r="L11" s="3"/>
      <c r="M11" s="3"/>
      <c r="N11" s="3"/>
      <c r="O11" s="3"/>
      <c r="P11" s="3"/>
      <c r="Q11" s="3"/>
      <c r="R11" s="3"/>
      <c r="S11" s="3"/>
      <c r="T11" s="3"/>
      <c r="U11" s="3"/>
      <c r="V11" s="3"/>
      <c r="W11" s="3"/>
      <c r="X11" s="3"/>
      <c r="Y11" s="3"/>
      <c r="Z11" s="3"/>
    </row>
    <row r="12" spans="1:26" ht="13.8">
      <c r="A12" s="4"/>
      <c r="B12" s="4"/>
      <c r="C12" s="4"/>
      <c r="D12" s="4"/>
      <c r="E12" s="4"/>
      <c r="F12" s="3"/>
      <c r="G12" s="3"/>
      <c r="H12" s="3"/>
      <c r="I12" s="3"/>
      <c r="J12" s="3"/>
      <c r="K12" s="3"/>
      <c r="L12" s="3"/>
      <c r="M12" s="3"/>
      <c r="N12" s="3"/>
      <c r="O12" s="3"/>
      <c r="P12" s="3"/>
      <c r="Q12" s="3"/>
      <c r="R12" s="3"/>
      <c r="S12" s="3"/>
      <c r="T12" s="3"/>
      <c r="U12" s="3"/>
      <c r="V12" s="3"/>
      <c r="W12" s="3"/>
      <c r="X12" s="3"/>
      <c r="Y12" s="3"/>
      <c r="Z12" s="3"/>
    </row>
    <row r="13" spans="1:26" ht="21.75" customHeight="1">
      <c r="A13" s="1" t="s">
        <v>300</v>
      </c>
      <c r="B13" s="4"/>
      <c r="C13" s="4"/>
      <c r="D13" s="4"/>
      <c r="E13" s="4"/>
      <c r="F13" s="3"/>
      <c r="G13" s="3"/>
      <c r="H13" s="3"/>
      <c r="I13" s="3"/>
      <c r="J13" s="3"/>
      <c r="K13" s="3"/>
      <c r="L13" s="3"/>
      <c r="M13" s="3"/>
      <c r="N13" s="3"/>
      <c r="O13" s="3"/>
      <c r="P13" s="3"/>
      <c r="Q13" s="3"/>
      <c r="R13" s="3"/>
      <c r="S13" s="3"/>
      <c r="T13" s="3"/>
      <c r="U13" s="3"/>
      <c r="V13" s="3"/>
      <c r="W13" s="3"/>
      <c r="X13" s="3"/>
      <c r="Y13" s="3"/>
      <c r="Z13" s="3"/>
    </row>
    <row r="14" spans="1:26" ht="13.8">
      <c r="A14" s="4"/>
      <c r="B14" s="4"/>
      <c r="C14" s="4"/>
      <c r="D14" s="4"/>
      <c r="E14" s="4"/>
      <c r="F14" s="3"/>
      <c r="G14" s="3"/>
      <c r="H14" s="3"/>
      <c r="I14" s="3"/>
      <c r="J14" s="3"/>
      <c r="K14" s="3"/>
      <c r="L14" s="3"/>
      <c r="M14" s="3"/>
      <c r="N14" s="3"/>
      <c r="O14" s="3"/>
      <c r="P14" s="3"/>
      <c r="Q14" s="3"/>
      <c r="R14" s="3"/>
      <c r="S14" s="3"/>
      <c r="T14" s="3"/>
      <c r="U14" s="3"/>
      <c r="V14" s="3"/>
      <c r="W14" s="3"/>
      <c r="X14" s="3"/>
      <c r="Y14" s="3"/>
      <c r="Z14" s="3"/>
    </row>
    <row r="15" spans="1:26" ht="71.400000000000006">
      <c r="A15" s="4"/>
      <c r="B15" s="81" t="s">
        <v>301</v>
      </c>
      <c r="C15" s="81" t="s">
        <v>302</v>
      </c>
      <c r="D15" s="4"/>
      <c r="E15" s="4"/>
      <c r="F15" s="3"/>
      <c r="G15" s="3"/>
      <c r="H15" s="3"/>
      <c r="I15" s="3"/>
      <c r="J15" s="3"/>
      <c r="K15" s="3"/>
      <c r="L15" s="3"/>
      <c r="M15" s="3"/>
      <c r="N15" s="3"/>
      <c r="O15" s="3"/>
      <c r="P15" s="3"/>
      <c r="Q15" s="3"/>
      <c r="R15" s="3"/>
      <c r="S15" s="3"/>
      <c r="T15" s="3"/>
      <c r="U15" s="3"/>
      <c r="V15" s="3"/>
      <c r="W15" s="3"/>
      <c r="X15" s="3"/>
      <c r="Y15" s="3"/>
      <c r="Z15" s="3"/>
    </row>
    <row r="16" spans="1:26" ht="18" customHeight="1">
      <c r="A16" s="10">
        <v>2021</v>
      </c>
      <c r="B16" s="93">
        <v>5962675.3099999949</v>
      </c>
      <c r="C16" s="93">
        <f t="shared" ref="C16:C19" si="4">B16/B6</f>
        <v>10055.101703204038</v>
      </c>
      <c r="D16" s="94"/>
      <c r="E16" s="94"/>
      <c r="F16" s="3"/>
      <c r="G16" s="3"/>
      <c r="H16" s="3"/>
      <c r="I16" s="3"/>
      <c r="J16" s="3"/>
      <c r="K16" s="3"/>
      <c r="L16" s="3"/>
      <c r="M16" s="3"/>
      <c r="N16" s="3"/>
      <c r="O16" s="3"/>
      <c r="P16" s="3"/>
      <c r="Q16" s="3"/>
      <c r="R16" s="3"/>
      <c r="S16" s="3"/>
      <c r="T16" s="3"/>
      <c r="U16" s="3"/>
      <c r="V16" s="3"/>
      <c r="W16" s="3"/>
      <c r="X16" s="3"/>
      <c r="Y16" s="3"/>
      <c r="Z16" s="3"/>
    </row>
    <row r="17" spans="1:26" ht="18" customHeight="1">
      <c r="A17" s="10">
        <v>2022</v>
      </c>
      <c r="B17" s="95">
        <v>7450354.2800000003</v>
      </c>
      <c r="C17" s="95">
        <f t="shared" si="4"/>
        <v>11479.74465331279</v>
      </c>
      <c r="D17" s="94"/>
      <c r="E17" s="94"/>
      <c r="F17" s="3"/>
      <c r="G17" s="3"/>
      <c r="H17" s="3"/>
      <c r="I17" s="3"/>
      <c r="J17" s="3"/>
      <c r="K17" s="3"/>
      <c r="L17" s="3"/>
      <c r="M17" s="3"/>
      <c r="N17" s="3"/>
      <c r="O17" s="3"/>
      <c r="P17" s="3"/>
      <c r="Q17" s="3"/>
      <c r="R17" s="3"/>
      <c r="S17" s="3"/>
      <c r="T17" s="3"/>
      <c r="U17" s="3"/>
      <c r="V17" s="3"/>
      <c r="W17" s="3"/>
      <c r="X17" s="3"/>
      <c r="Y17" s="3"/>
      <c r="Z17" s="3"/>
    </row>
    <row r="18" spans="1:26" ht="18" customHeight="1">
      <c r="A18" s="10">
        <v>2023</v>
      </c>
      <c r="B18" s="93">
        <v>8005140</v>
      </c>
      <c r="C18" s="93">
        <f t="shared" si="4"/>
        <v>12315.6</v>
      </c>
      <c r="D18" s="94"/>
      <c r="E18" s="94"/>
      <c r="F18" s="3"/>
      <c r="G18" s="3"/>
      <c r="H18" s="3"/>
      <c r="I18" s="3"/>
      <c r="J18" s="3"/>
      <c r="K18" s="3"/>
      <c r="L18" s="3"/>
      <c r="M18" s="3"/>
      <c r="N18" s="3"/>
      <c r="O18" s="3"/>
      <c r="P18" s="3"/>
      <c r="Q18" s="3"/>
      <c r="R18" s="3"/>
      <c r="S18" s="3"/>
      <c r="T18" s="3"/>
      <c r="U18" s="3"/>
      <c r="V18" s="3"/>
      <c r="W18" s="3"/>
      <c r="X18" s="3"/>
      <c r="Y18" s="3"/>
      <c r="Z18" s="3"/>
    </row>
    <row r="19" spans="1:26" ht="18" customHeight="1">
      <c r="A19" s="10">
        <v>2024</v>
      </c>
      <c r="B19" s="95">
        <v>8787537.6799999997</v>
      </c>
      <c r="C19" s="95">
        <f t="shared" si="4"/>
        <v>11486.977359477123</v>
      </c>
      <c r="D19" s="4"/>
      <c r="E19" s="4"/>
      <c r="F19" s="3"/>
      <c r="G19" s="3"/>
      <c r="H19" s="3"/>
      <c r="I19" s="3"/>
      <c r="J19" s="3"/>
      <c r="K19" s="3"/>
      <c r="L19" s="3"/>
      <c r="M19" s="3"/>
      <c r="N19" s="3"/>
      <c r="O19" s="3"/>
      <c r="P19" s="3"/>
      <c r="Q19" s="3"/>
      <c r="R19" s="3"/>
      <c r="S19" s="3"/>
      <c r="T19" s="3"/>
      <c r="U19" s="3"/>
      <c r="V19" s="3"/>
      <c r="W19" s="3"/>
      <c r="X19" s="3"/>
      <c r="Y19" s="3"/>
      <c r="Z19" s="3"/>
    </row>
    <row r="20" spans="1:26" ht="40.799999999999997">
      <c r="A20" s="25" t="s">
        <v>31</v>
      </c>
      <c r="B20" s="16"/>
      <c r="C20" s="16"/>
      <c r="D20" s="16"/>
      <c r="E20" s="16"/>
      <c r="F20" s="3"/>
      <c r="G20" s="3"/>
      <c r="H20" s="3"/>
      <c r="I20" s="3"/>
      <c r="J20" s="3"/>
      <c r="K20" s="3"/>
      <c r="L20" s="3"/>
      <c r="M20" s="3"/>
      <c r="N20" s="3"/>
      <c r="O20" s="3"/>
      <c r="P20" s="3"/>
      <c r="Q20" s="3"/>
      <c r="R20" s="3"/>
      <c r="S20" s="3"/>
      <c r="T20" s="3"/>
      <c r="U20" s="3"/>
      <c r="V20" s="3"/>
      <c r="W20" s="3"/>
      <c r="X20" s="3"/>
      <c r="Y20" s="3"/>
      <c r="Z20" s="3"/>
    </row>
    <row r="21" spans="1:26" ht="15.75" customHeight="1">
      <c r="A21" s="3"/>
      <c r="B21" s="3"/>
      <c r="C21" s="3"/>
      <c r="D21" s="3"/>
      <c r="E21" s="3"/>
      <c r="F21" s="3"/>
      <c r="G21" s="3"/>
      <c r="H21" s="3"/>
      <c r="I21" s="3"/>
      <c r="J21" s="3"/>
      <c r="K21" s="3"/>
      <c r="L21" s="3"/>
      <c r="M21" s="3"/>
      <c r="N21" s="3"/>
      <c r="O21" s="3"/>
      <c r="P21" s="3"/>
      <c r="Q21" s="3"/>
      <c r="R21" s="3"/>
      <c r="S21" s="3"/>
      <c r="T21" s="3"/>
      <c r="U21" s="3"/>
      <c r="V21" s="3"/>
      <c r="W21" s="3"/>
      <c r="X21" s="3"/>
      <c r="Y21" s="3"/>
      <c r="Z21" s="3"/>
    </row>
    <row r="22" spans="1:26" ht="15.75" customHeight="1">
      <c r="A22" s="3"/>
      <c r="B22" s="3"/>
      <c r="C22" s="3"/>
      <c r="D22" s="3"/>
      <c r="E22" s="3"/>
      <c r="F22" s="3"/>
      <c r="G22" s="3"/>
      <c r="H22" s="3"/>
      <c r="I22" s="3"/>
      <c r="J22" s="3"/>
      <c r="K22" s="3"/>
      <c r="L22" s="3"/>
      <c r="M22" s="3"/>
      <c r="N22" s="3"/>
      <c r="O22" s="3"/>
      <c r="P22" s="3"/>
      <c r="Q22" s="3"/>
      <c r="R22" s="3"/>
      <c r="S22" s="3"/>
      <c r="T22" s="3"/>
      <c r="U22" s="3"/>
      <c r="V22" s="3"/>
      <c r="W22" s="3"/>
      <c r="X22" s="3"/>
      <c r="Y22" s="3"/>
      <c r="Z22" s="3"/>
    </row>
    <row r="23" spans="1:26" ht="15.75" customHeight="1">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ht="15.75" customHeight="1">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ht="15.75" customHeight="1">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ht="15.75" customHeight="1">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ht="15.75" customHeight="1">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ht="15.75" customHeight="1">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ht="15.75" customHeight="1">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ht="15.75" customHeight="1">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ht="15.75" customHeight="1">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ht="15.75" customHeight="1">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ht="15.75" customHeight="1">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ht="15.75" customHeight="1">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ht="15.75" customHeight="1">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ht="15.75" customHeight="1">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ht="15.75" customHeight="1">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ht="15.75" customHeight="1">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ht="15.75" customHeight="1">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ht="15.75" customHeight="1">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ht="15.75" customHeight="1">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ht="15.75" customHeight="1">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ht="15.75" customHeight="1">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ht="15.75" customHeight="1">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ht="15.75" customHeight="1">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ht="15.75" customHeight="1">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ht="15.75" customHeight="1">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ht="15.75" customHeight="1">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ht="15.75" customHeight="1">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ht="15.75" customHeight="1">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ht="15.75" customHeight="1">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ht="15.75" customHeight="1">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ht="15.75" customHeight="1">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ht="15.75" customHeight="1">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ht="15.75" customHeight="1">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ht="15.75" customHeight="1">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ht="15.75" customHeight="1">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ht="15.75" customHeight="1">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ht="15.75" customHeight="1">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ht="15.75" customHeight="1">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ht="15.75" customHeight="1">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ht="15.75" customHeight="1">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ht="15.75" customHeight="1">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ht="15.75" customHeight="1">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ht="15.75" customHeight="1">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ht="15.75" customHeight="1">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ht="15.75" customHeight="1">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ht="15.75" customHeight="1">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ht="15.75" customHeight="1">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ht="15.75" customHeight="1">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ht="15.75" customHeight="1">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ht="15.75" customHeight="1">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ht="15.75" customHeight="1">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ht="15.75" customHeight="1">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ht="15.75" customHeight="1">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ht="15.75" customHeight="1">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ht="15.75" customHeight="1">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ht="15.75" customHeight="1">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ht="15.75" customHeight="1">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ht="15.75" customHeight="1">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ht="15.75" customHeight="1">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ht="15.75" customHeight="1">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ht="15.75" customHeight="1">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ht="15.75" customHeight="1">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ht="15.75" customHeight="1">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ht="15.75" customHeight="1">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ht="15.75" customHeight="1">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ht="15.75" customHeight="1">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ht="15.75" customHeight="1">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ht="15.75" customHeight="1">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ht="15.75" customHeight="1">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ht="15.75" customHeight="1">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ht="15.75" customHeight="1">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ht="15.75" customHeight="1">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ht="15.75" customHeight="1">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ht="15.75" customHeight="1">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ht="15.75" customHeight="1">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ht="15.75" customHeight="1">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ht="15.75" customHeight="1">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ht="15.7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5.7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5.7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5.7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5.7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5.7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5.7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5.7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5.7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5.7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5.7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5.7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5.7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5.7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5.7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5.7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5.7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5.7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5.7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5.7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5.7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5.7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5.7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5.7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5.7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5.7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5.7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5.7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5.7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5.7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5.7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5.7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5.7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5.7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5.7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5.7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5.7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5.7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5.7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5.7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5.7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5.7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5.7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5.7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5.7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5.7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5.7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5.7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5.7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5.7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5.7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5.7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5.7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5.7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5.7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5.7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5.7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5.7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5.7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5.7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5.7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5.7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5.7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5.7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5.7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5.7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5.7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5.7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5.7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5.7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5.7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5.7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5.7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5.7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5.7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5.7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5.7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5.7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5.7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5.7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5.7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5.7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5.7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5.7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5.7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5.7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5.7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5.7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5.7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5.7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5.7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5.7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5.7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5.7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5.7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5.7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5.7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5.7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5.7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5.7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5.7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5.7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5.7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5.7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5.7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5.7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5.7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5.7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5.7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5.7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5.7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5.7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5.7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5.7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5.7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5.7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5.7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5.7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5.7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5.7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5.7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5.75" customHeight="1"/>
    <row r="222" spans="1:26" ht="15.75" customHeight="1"/>
    <row r="223" spans="1:26" ht="15.75" customHeight="1"/>
    <row r="224" spans="1:26"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B3:C3"/>
    <mergeCell ref="D3:E3"/>
  </mergeCells>
  <pageMargins left="0.75" right="0.75" top="1" bottom="1"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23</vt:i4>
      </vt:variant>
    </vt:vector>
  </HeadingPairs>
  <TitlesOfParts>
    <vt:vector size="23" baseType="lpstr">
      <vt:lpstr>00_Introduzione</vt:lpstr>
      <vt:lpstr>Indicatore 1 _Copertura vaccina</vt:lpstr>
      <vt:lpstr>Indicatore 2 _Screening</vt:lpstr>
      <vt:lpstr>Indicatore 3_Esenzioni 048</vt:lpstr>
      <vt:lpstr>Indicatore 4_Invalidità civile </vt:lpstr>
      <vt:lpstr>Indicatore 5_Speranza di vita a</vt:lpstr>
      <vt:lpstr>Indicatore 6_Speranza di vita a</vt:lpstr>
      <vt:lpstr>Indicatore 7_Cause di morte</vt:lpstr>
      <vt:lpstr>Indicatore 8_Mortalità</vt:lpstr>
      <vt:lpstr>Indicatore 9_Dipendenze patolog</vt:lpstr>
      <vt:lpstr>Indicatore 10_ Salute mentale</vt:lpstr>
      <vt:lpstr>Indicatore 11_Supporto agli ado</vt:lpstr>
      <vt:lpstr>Indicatore 12_Motivi di accesso</vt:lpstr>
      <vt:lpstr>Indicatore 13_Posti letto osped</vt:lpstr>
      <vt:lpstr>Indicatore 14_MMG ogni 1000 abi</vt:lpstr>
      <vt:lpstr>Indicatore 15_Pediatri di liber</vt:lpstr>
      <vt:lpstr>Indicatore 16_Accesso ISI</vt:lpstr>
      <vt:lpstr>Indicatore 17_Dimissioni</vt:lpstr>
      <vt:lpstr>Indicatore 18_Assistenza domici</vt:lpstr>
      <vt:lpstr>Indicatore 19_SAD</vt:lpstr>
      <vt:lpstr>Indicatore 20_RSA strutture</vt:lpstr>
      <vt:lpstr>Indicatore 21_RSA posti letto a</vt:lpstr>
      <vt:lpstr>Indicatore 22_Quote elargite 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Celestina Valeria De Tommaso</cp:lastModifiedBy>
  <dcterms:created xsi:type="dcterms:W3CDTF">2026-07-24T10:06:02Z</dcterms:created>
  <dcterms:modified xsi:type="dcterms:W3CDTF">2026-09-18T10:36:08Z</dcterms:modified>
</cp:coreProperties>
</file>